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haredStrings.xml" ContentType="application/vnd.openxmlformats-officedocument.spreadsheetml.sharedStrings+xml"/>
  <Override PartName="/xl/media/image7.png" ContentType="image/png"/>
  <Override PartName="/xl/media/image11.png" ContentType="image/png"/>
  <Override PartName="/xl/media/image8.png" ContentType="image/png"/>
  <Override PartName="/xl/media/image12.png" ContentType="image/png"/>
  <Override PartName="/xl/media/image9.png" ContentType="image/png"/>
  <Override PartName="/xl/media/image10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S" sheetId="1" state="visible" r:id="rId2"/>
    <sheet name="ORÇ" sheetId="2" state="visible" r:id="rId3"/>
    <sheet name="CRON" sheetId="3" state="visible" r:id="rId4"/>
    <sheet name="COMPS." sheetId="4" state="visible" r:id="rId5"/>
    <sheet name="COTAÇÕES" sheetId="5" state="hidden" r:id="rId6"/>
    <sheet name="COT-AUX" sheetId="6" state="hidden" r:id="rId7"/>
  </sheets>
  <definedNames>
    <definedName function="false" hidden="false" localSheetId="3" name="_xlnm.Print_Area" vbProcedure="false">'COMPS.'!$A$1:$J$259</definedName>
    <definedName function="false" hidden="false" localSheetId="5" name="_xlnm.Print_Area" vbProcedure="false">'COT-AUX'!$A$1:$J$31</definedName>
    <definedName function="false" hidden="false" localSheetId="4" name="_xlnm.Print_Area" vbProcedure="false">COTAÇÕES!$A$1:$N$10</definedName>
    <definedName function="false" hidden="false" localSheetId="2" name="_xlnm.Print_Area" vbProcedure="false">CRON!$A$1:$L$40</definedName>
    <definedName function="false" hidden="false" localSheetId="1" name="_xlnm.Print_Area" vbProcedure="false">ORÇ!$A$1:$H$156</definedName>
    <definedName function="false" hidden="false" localSheetId="1" name="_xlnm.Print_Titles" vbProcedure="false">ORÇ!$1:$6</definedName>
    <definedName function="false" hidden="true" localSheetId="1" name="_xlnm._FilterDatabase" vbProcedure="false">ORÇ!$I$1:$I$172</definedName>
    <definedName function="false" hidden="false" localSheetId="0" name="_xlnm.Print_Area" vbProcedure="false">RES!$A$1:$E$23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<sst xmlns="http://schemas.openxmlformats.org/spreadsheetml/2006/main" count="1402" uniqueCount="489">
  <si>
    <t xml:space="preserve">PREFEITURA MUNICIPAL DE ARACRUZ
Secretaria Municipal de Obras e Infraestrutura de Aracruz - SEMOB
RESUMO GERAL DO ORÇAMENTO</t>
  </si>
  <si>
    <t xml:space="preserve">PROJETO: Infraestrutura do Bairro Cruzeiro</t>
  </si>
  <si>
    <t xml:space="preserve">BDI: 23,32%  |  BDI Diferenc. : 15,57%</t>
  </si>
  <si>
    <t xml:space="preserve">LOCAL: Bairro Santa Cruz - Aracruz - ES</t>
  </si>
  <si>
    <t xml:space="preserve">REF: SICRO (abr-25). DER-ES ROD. (out-24 reaj. p/ abr-25). CESAN (abr-25). DER-ES EDIF. (abr-25). </t>
  </si>
  <si>
    <t xml:space="preserve">EXTENSÃO:</t>
  </si>
  <si>
    <t xml:space="preserve">Data-Base: abr-25</t>
  </si>
  <si>
    <t xml:space="preserve">ITEM</t>
  </si>
  <si>
    <t xml:space="preserve">DISCRIMINAÇÃO</t>
  </si>
  <si>
    <t xml:space="preserve">VALOR PARCIAL R$</t>
  </si>
  <si>
    <t xml:space="preserve">VALOR P/ km R$</t>
  </si>
  <si>
    <t xml:space="preserve">% sobre o Total</t>
  </si>
  <si>
    <t xml:space="preserve">1.0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</si>
  <si>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</si>
  <si>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</si>
  <si>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</si>
  <si>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</si>
  <si>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</si>
  <si>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</si>
  <si>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</si>
  <si>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9.0</t>
  </si>
  <si>
    <t xml:space="preserve">TOTAL GERAL </t>
  </si>
  <si>
    <t xml:space="preserve">REVISÕES</t>
  </si>
  <si>
    <t xml:space="preserve">Nº</t>
  </si>
  <si>
    <t xml:space="preserve">DATA </t>
  </si>
  <si>
    <t xml:space="preserve">R-00</t>
  </si>
  <si>
    <t xml:space="preserve">EMISSÃO INICIAL</t>
  </si>
  <si>
    <t xml:space="preserve">ago-23</t>
  </si>
  <si>
    <t xml:space="preserve">R-01</t>
  </si>
  <si>
    <t xml:space="preserve">ATUALIZAÇÃO DE DATA-BASE</t>
  </si>
  <si>
    <t xml:space="preserve">mar-24</t>
  </si>
  <si>
    <t xml:space="preserve">R-02</t>
  </si>
  <si>
    <t xml:space="preserve">mai-25</t>
  </si>
  <si>
    <t xml:space="preserve">R-03</t>
  </si>
  <si>
    <t xml:space="preserve">ACRÉSCIMO DA ILUMINAÇÃO PÚBLICA</t>
  </si>
  <si>
    <t xml:space="preserve">jun-25</t>
  </si>
  <si>
    <t xml:space="preserve">R-04</t>
  </si>
  <si>
    <t xml:space="preserve">ATUALIZAÇÃO DE DATA-BASE E DA ADMINSTRAÇÃO LOCAL</t>
  </si>
  <si>
    <t xml:space="preserve">set-25</t>
  </si>
  <si>
    <t xml:space="preserve">PREFEITURA MUNICIPAL DE ARACRUZ
Secretaria Municipal de Obras e Infraestrutura de Aracruz - SEMOB
PLANILHA ORÇAMENTÁRIA GERAL</t>
  </si>
  <si>
    <t xml:space="preserve">MANTER COLUNA APENAS PARA O TOTAL DOS SERVIÇOS</t>
  </si>
  <si>
    <t xml:space="preserve">BDI:</t>
  </si>
  <si>
    <t xml:space="preserve">REF: SICRO (abr-25). DER-ES ROD. (out-24 reaj. p/ abr-25). CESAN (abr-25). DER-ES EDIF. (abr-25).  | Data-Base: abr-25</t>
  </si>
  <si>
    <t xml:space="preserve">PRAZO OBRA PREV.:</t>
  </si>
  <si>
    <t xml:space="preserve">Não Desonerado - LS: Conforme referenciais</t>
  </si>
  <si>
    <t xml:space="preserve">CÓD</t>
  </si>
  <si>
    <t xml:space="preserve">ÓRGÃO</t>
  </si>
  <si>
    <t xml:space="preserve">DISCRIMINAÇÃO DO SERVIÇO</t>
  </si>
  <si>
    <t xml:space="preserve">UNID</t>
  </si>
  <si>
    <t xml:space="preserve">QTDE</t>
  </si>
  <si>
    <t xml:space="preserve">PREÇO UNITÁRIO (R$) COM BDI</t>
  </si>
  <si>
    <t xml:space="preserve">PREÇO TOTAL (R$)</t>
  </si>
  <si>
    <t xml:space="preserve">INSTALAÇÃO MANUT. CANTEIRO MOB., DESMOB. E PLACA DE OBRA </t>
  </si>
  <si>
    <t xml:space="preserve">1.1</t>
  </si>
  <si>
    <t xml:space="preserve">CANTEIRO DE OBRAS</t>
  </si>
  <si>
    <t xml:space="preserve">DER-ES ROD.</t>
  </si>
  <si>
    <t xml:space="preserve">1.1.1</t>
  </si>
  <si>
    <t xml:space="preserve">Placa de obra nas dimensões de 3,0 x 6,0 m, padrão DER-ES</t>
  </si>
  <si>
    <t xml:space="preserve">M2</t>
  </si>
  <si>
    <t xml:space="preserve">1.1.2</t>
  </si>
  <si>
    <t xml:space="preserve">Aluguel de container p/ escritório com ar condicionado, isolamento term/acust., 2 luminárias,
janela de vidro, tomadas computador e telefone</t>
  </si>
  <si>
    <t xml:space="preserve">Mes</t>
  </si>
  <si>
    <t xml:space="preserve">1.1.3</t>
  </si>
  <si>
    <t xml:space="preserve">Aluguel de container para almoxarifado</t>
  </si>
  <si>
    <t xml:space="preserve">1.1.4</t>
  </si>
  <si>
    <t xml:space="preserve">Aluguel de container tipo refeitório simples, c/ 1 aparelho de ar condicionado, 2 luminárias e 2
janelas de vidro</t>
  </si>
  <si>
    <t xml:space="preserve">1.1.5</t>
  </si>
  <si>
    <t xml:space="preserve">Aluguel de container tipo sanitário com 3 vasos sanitários, lavatório, mictório, 5 chuveiros, 2
venezianas e piso especial</t>
  </si>
  <si>
    <t xml:space="preserve">1.1.6</t>
  </si>
  <si>
    <t xml:space="preserve">Rede de água c/ padrão de entrada d'água diâm. 3/4" conf. CESAN, incl. tubos e conexões p/
aliment., distrib., extravas. e limp., cons. o padrão a 25m</t>
  </si>
  <si>
    <t xml:space="preserve">M</t>
  </si>
  <si>
    <t xml:space="preserve">1.1.7</t>
  </si>
  <si>
    <t xml:space="preserve">Rede de esgoto, contendo fossa e filtro, incl. tubos e conexões de ligação entre caixas,
considerando distância de 25m</t>
  </si>
  <si>
    <t xml:space="preserve">1.1.8</t>
  </si>
  <si>
    <t xml:space="preserve">Rede de luz, incl. padrão entr. energia trifás. cabo ligação até barracões, quadro distrib., disj. e
chave de força, cons. 20m entre padrão entr.e QDG</t>
  </si>
  <si>
    <t xml:space="preserve">1.1.9</t>
  </si>
  <si>
    <t xml:space="preserve">Reservatório de fibra de vidro de 1000 L, incl. suporte em madeira de 7x12cm, elevado de 4m</t>
  </si>
  <si>
    <t xml:space="preserve">Ud</t>
  </si>
  <si>
    <t xml:space="preserve">1.1.10</t>
  </si>
  <si>
    <t xml:space="preserve">Tapume Telha Metálica Ondulada 0,50mm Branca h=2,20m, incl. montagem estr. mad. 8"x8",
incl. faixas pint. esmalte sintético c/ h=40cm (Reaproveitamento 2x)</t>
  </si>
  <si>
    <t xml:space="preserve">1.1.11</t>
  </si>
  <si>
    <t xml:space="preserve">Mobilização e desmobilização de caminhão basculante (máximo)</t>
  </si>
  <si>
    <t xml:space="preserve">h</t>
  </si>
  <si>
    <t xml:space="preserve">1.1.12</t>
  </si>
  <si>
    <t xml:space="preserve">Mobilização e desmobilização de caminhão carroceria (máximo)</t>
  </si>
  <si>
    <t xml:space="preserve">1.1.13</t>
  </si>
  <si>
    <t xml:space="preserve">Mobilização e desmobilização de caminhão tanque (6.000 L) (máximo)</t>
  </si>
  <si>
    <t xml:space="preserve">1.1.14</t>
  </si>
  <si>
    <t xml:space="preserve">Mobilização e desmobilização de equipamentos com carreta prancha (máximo)</t>
  </si>
  <si>
    <t xml:space="preserve">1.1.15</t>
  </si>
  <si>
    <t xml:space="preserve">Mobilização e desmobilização de container até 50 km</t>
  </si>
  <si>
    <t xml:space="preserve">1.2</t>
  </si>
  <si>
    <t xml:space="preserve">SINALIZAÇÃO DE OBRAS</t>
  </si>
  <si>
    <t xml:space="preserve">1.2.1</t>
  </si>
  <si>
    <t xml:space="preserve">Cones para sinalização, fornecimento e colocação</t>
  </si>
  <si>
    <t xml:space="preserve">1.2.2</t>
  </si>
  <si>
    <t xml:space="preserve">Elementos de madeira para sinalização - cavaletes</t>
  </si>
  <si>
    <t xml:space="preserve">1.2.3</t>
  </si>
  <si>
    <t xml:space="preserve">Tela de proteção de segurança de PVC cor laranja com suporte  para sinalização de obras</t>
  </si>
  <si>
    <t xml:space="preserve">1.2.4</t>
  </si>
  <si>
    <t xml:space="preserve">Sinalização vertical com chapa em esmalte sintético</t>
  </si>
  <si>
    <t xml:space="preserve">1.2.5</t>
  </si>
  <si>
    <t xml:space="preserve">Sinalização noturna ( fio com lâmpada e balde ), fornecimento e instalação</t>
  </si>
  <si>
    <t xml:space="preserve">SERVIÇOS PRELIMINARES E TERRAPLENAGEM</t>
  </si>
  <si>
    <t xml:space="preserve">2.1</t>
  </si>
  <si>
    <t xml:space="preserve">SERVIÇOS PRELIMINARES </t>
  </si>
  <si>
    <t xml:space="preserve">SICRO</t>
  </si>
  <si>
    <t xml:space="preserve">2.1.1</t>
  </si>
  <si>
    <t xml:space="preserve">Desmatamento, destocamento e limpeza de área com árvores de diâmetro até 0,15 m</t>
  </si>
  <si>
    <t xml:space="preserve">m²</t>
  </si>
  <si>
    <t xml:space="preserve">2.1.2</t>
  </si>
  <si>
    <t xml:space="preserve">Destocamento de árvores com diâmetro de 0,15 a 0,30 m</t>
  </si>
  <si>
    <t xml:space="preserve">un</t>
  </si>
  <si>
    <t xml:space="preserve">2.1.3</t>
  </si>
  <si>
    <t xml:space="preserve">Destocamento de árvores com diâmetro maior que 0,30 m</t>
  </si>
  <si>
    <t xml:space="preserve">2.2</t>
  </si>
  <si>
    <t xml:space="preserve">TERRAPLENAGEM</t>
  </si>
  <si>
    <t xml:space="preserve">2.2.1</t>
  </si>
  <si>
    <t xml:space="preserve">Escavação, carga e transporte de material de 1ª categoria - DMT de 50 a 200 m - caminho de serviço em revestimento primário - com escavadeira e caminhão basculante de 14 m³</t>
  </si>
  <si>
    <t xml:space="preserve">m³</t>
  </si>
  <si>
    <t xml:space="preserve">2.2.2</t>
  </si>
  <si>
    <t xml:space="preserve">Regularização de bota-fora com espalhamento e compactação</t>
  </si>
  <si>
    <t xml:space="preserve">2.2.3</t>
  </si>
  <si>
    <t xml:space="preserve">Compactação de aterros a 100% do Proctor intermediário</t>
  </si>
  <si>
    <t xml:space="preserve">2.2.4</t>
  </si>
  <si>
    <t xml:space="preserve">Transporte com caminhão basculante de 14 m³ - rodovia pavimentada</t>
  </si>
  <si>
    <t xml:space="preserve">tkm</t>
  </si>
  <si>
    <t xml:space="preserve">2.2.5</t>
  </si>
  <si>
    <t xml:space="preserve">Transporte com caminhão basculante de 14 m³ - rodovia em revestimento primário</t>
  </si>
  <si>
    <t xml:space="preserve">DRENAGEM E O.A.C</t>
  </si>
  <si>
    <t xml:space="preserve">3.1</t>
  </si>
  <si>
    <t xml:space="preserve">SERVIÇOS PRELIMINARES E COMPLEMENTARES</t>
  </si>
  <si>
    <t xml:space="preserve">3.1.1</t>
  </si>
  <si>
    <t xml:space="preserve">Religação de rede de água em PVC DN 20 mm, inclusive conexões, em Vias Urbanas</t>
  </si>
  <si>
    <t xml:space="preserve">3.1.2</t>
  </si>
  <si>
    <t xml:space="preserve">Religação de rede de água em PVC DN 32mm, incluisve conexões</t>
  </si>
  <si>
    <t xml:space="preserve">3.1.3</t>
  </si>
  <si>
    <t xml:space="preserve">Religação de rede de água em PVC DN 75 mm, inclusive conexões, em Vias Urbanas</t>
  </si>
  <si>
    <t xml:space="preserve">3.1.4</t>
  </si>
  <si>
    <t xml:space="preserve">Remanejamento de ligação e religação de redes de esgoto, em Vias Urbanas</t>
  </si>
  <si>
    <t xml:space="preserve">CESAN</t>
  </si>
  <si>
    <t xml:space="preserve">3.1.5</t>
  </si>
  <si>
    <t xml:space="preserve">REDE ESG PVC NBR7362 150 ATE 1,25m BLOCO</t>
  </si>
  <si>
    <t xml:space="preserve">3.1.6</t>
  </si>
  <si>
    <t xml:space="preserve">PV-ANEL CONCR DN 600 PROF ATE 1,25M</t>
  </si>
  <si>
    <t xml:space="preserve">UN</t>
  </si>
  <si>
    <t xml:space="preserve">3.1.7</t>
  </si>
  <si>
    <t xml:space="preserve">CAIXA LIGACAO PREDIAL EM ANEL CONCRETO</t>
  </si>
  <si>
    <t xml:space="preserve">3.1.8</t>
  </si>
  <si>
    <t xml:space="preserve">TAMPA CAIXA DE LIGACAO PREDIAL ESGOTO</t>
  </si>
  <si>
    <t xml:space="preserve">3.1.9</t>
  </si>
  <si>
    <t xml:space="preserve">LIG PRED ESG CURTA C/MAT ASFAL H0,6A1,0M</t>
  </si>
  <si>
    <t xml:space="preserve">COMP.</t>
  </si>
  <si>
    <t xml:space="preserve">3.1.10</t>
  </si>
  <si>
    <t xml:space="preserve">Nivelamento de Poço de Visita com o nível do revestimento após pavimentação, constando de arrancamento do anel existente, levantamento do pescoço e chumbação do tampão</t>
  </si>
  <si>
    <t xml:space="preserve">und</t>
  </si>
  <si>
    <t xml:space="preserve">3.2</t>
  </si>
  <si>
    <t xml:space="preserve">ESCAVAÇÕES E MOVIMENTOS DE TERRA</t>
  </si>
  <si>
    <t xml:space="preserve">3.2.1</t>
  </si>
  <si>
    <t xml:space="preserve">Escavação mecânica de vala em material de 1ª categoria</t>
  </si>
  <si>
    <t xml:space="preserve">3.2.2</t>
  </si>
  <si>
    <t xml:space="preserve">Escavação manual de vala em material de 1ª categoria</t>
  </si>
  <si>
    <t xml:space="preserve">3.2.3</t>
  </si>
  <si>
    <t xml:space="preserve">Escoramento contínuo de valas com tábuas de 2,5 x 30 cm e longarinas de 6 x 16 cm - estroncas a cada metro não incluídas - profundidade de até 4 m - madeira com utilização de 3 vezes - confecção, instalação e retirada</t>
  </si>
  <si>
    <t xml:space="preserve">3.2.4</t>
  </si>
  <si>
    <t xml:space="preserve">GRUPO GERADOR DE 21 A 80 KVA</t>
  </si>
  <si>
    <t xml:space="preserve">MES</t>
  </si>
  <si>
    <t xml:space="preserve">3.2.5</t>
  </si>
  <si>
    <t xml:space="preserve">ESGOT C/ AUX DE CJ MOTO-BOMBA ATE 10M3/H</t>
  </si>
  <si>
    <t xml:space="preserve">HRS</t>
  </si>
  <si>
    <t xml:space="preserve">3.2.6</t>
  </si>
  <si>
    <t xml:space="preserve">REBAI LENCOL FREATICO C/ PONT FILTRANTES</t>
  </si>
  <si>
    <t xml:space="preserve">3.2.7</t>
  </si>
  <si>
    <t xml:space="preserve">Reaterro com areia e adensamento hidráulico, tudo incluído em Vias Urbanas</t>
  </si>
  <si>
    <t xml:space="preserve">3.2.8</t>
  </si>
  <si>
    <t xml:space="preserve">Reaterro e compactação com soquete vibratório</t>
  </si>
  <si>
    <t xml:space="preserve">3.2.9</t>
  </si>
  <si>
    <t xml:space="preserve">3.2.10</t>
  </si>
  <si>
    <t xml:space="preserve">3.2.11</t>
  </si>
  <si>
    <t xml:space="preserve">3.3</t>
  </si>
  <si>
    <t xml:space="preserve">SERVIÇOS</t>
  </si>
  <si>
    <t xml:space="preserve">3.3.1</t>
  </si>
  <si>
    <t xml:space="preserve">Meio fio de concreto pré-moldado (12 x 30 x 15) cm, inclusive caiação e transporte do meio fio
em Vias Urbanas</t>
  </si>
  <si>
    <t xml:space="preserve">3.3.2</t>
  </si>
  <si>
    <t xml:space="preserve">Sarjeta de concreto (SCA 70/15) calha triangular, inclusive caiação, em Vias Urbanas</t>
  </si>
  <si>
    <t xml:space="preserve">3.3.3</t>
  </si>
  <si>
    <t xml:space="preserve">Entrada para descida d'água - EDA 07 A - areia e brita comerciais</t>
  </si>
  <si>
    <t xml:space="preserve">3.3.4</t>
  </si>
  <si>
    <t xml:space="preserve">Descida d'água de aterros tipo rápido - DAR 60-30 - areia e brita comerciais</t>
  </si>
  <si>
    <t xml:space="preserve">m</t>
  </si>
  <si>
    <t xml:space="preserve">3.3.5</t>
  </si>
  <si>
    <t xml:space="preserve">Caixa ralo simples (CXR-01) em blocos e grelha articulada em FFA</t>
  </si>
  <si>
    <t xml:space="preserve">3.3.6</t>
  </si>
  <si>
    <t xml:space="preserve">Corpo de BSTC D = 0,40 m PA2 - areia, brita e pedra de mão comerciais</t>
  </si>
  <si>
    <t xml:space="preserve">3.3.7</t>
  </si>
  <si>
    <t xml:space="preserve">Corpo de BSTC D = 0,60 m PA2 - areia, brita e pedra de mão comerciais</t>
  </si>
  <si>
    <t xml:space="preserve">3.3.8</t>
  </si>
  <si>
    <t xml:space="preserve">Corpo de BSTC D = 0,80 m PA2 - areia, brita e pedra de mão comerciais</t>
  </si>
  <si>
    <t xml:space="preserve">3.3.9</t>
  </si>
  <si>
    <t xml:space="preserve">Boca de BSTC D = 0,80 m - esconsidade 0° - areia e brita comerciais - alas retas</t>
  </si>
  <si>
    <t xml:space="preserve">3.3.10</t>
  </si>
  <si>
    <t xml:space="preserve">Poço de visita - PVI 02 - areia e brita comerciais</t>
  </si>
  <si>
    <t xml:space="preserve">3.3.11</t>
  </si>
  <si>
    <t xml:space="preserve">Poço de visita - PVI 03 - areia e brita comerciais</t>
  </si>
  <si>
    <t xml:space="preserve">3.3.12</t>
  </si>
  <si>
    <t xml:space="preserve">Chaminé dos poços de visita - CPV 01 - areia e brita comerciais</t>
  </si>
  <si>
    <t xml:space="preserve">3.3.13</t>
  </si>
  <si>
    <t xml:space="preserve">Chaminé dos poços de visita - CPV 02 - areia e brita comerciais</t>
  </si>
  <si>
    <t xml:space="preserve">3.3.14</t>
  </si>
  <si>
    <t xml:space="preserve">Chaminé dos poços de visita - CPV 03 - areia e brita comerciais</t>
  </si>
  <si>
    <t xml:space="preserve">3.3.15</t>
  </si>
  <si>
    <t xml:space="preserve">Chaminé dos poços de visita - CPV 04 - areia e brita comerciais</t>
  </si>
  <si>
    <t xml:space="preserve">PAVIMENTAÇÃO</t>
  </si>
  <si>
    <t xml:space="preserve">4.1</t>
  </si>
  <si>
    <t xml:space="preserve">SERVIÇOS PRELIMINARES</t>
  </si>
  <si>
    <t xml:space="preserve">4.1.1</t>
  </si>
  <si>
    <t xml:space="preserve">Remoção mecanizada de revestimento asfáltico</t>
  </si>
  <si>
    <t xml:space="preserve">DER-ES EDIF.</t>
  </si>
  <si>
    <t xml:space="preserve">4.1.2</t>
  </si>
  <si>
    <t xml:space="preserve">Índice de preço para remoção de entulho decorrente da execução de obras (Classe A CONAMA - NBR 10.004 - Classe II-B), incluindo aluguel da caçamba, carga, transporte e descarga em área licenciada</t>
  </si>
  <si>
    <t xml:space="preserve">m3</t>
  </si>
  <si>
    <t xml:space="preserve">4.2</t>
  </si>
  <si>
    <t xml:space="preserve">SERVIÇOS DE PAVIMENTAÇÃO</t>
  </si>
  <si>
    <t xml:space="preserve">4.2.1</t>
  </si>
  <si>
    <t xml:space="preserve">Regularização do Subleito com adição de 50% de bica corrida e 3% de cimento</t>
  </si>
  <si>
    <t xml:space="preserve">4.2.2</t>
  </si>
  <si>
    <t xml:space="preserve">Base ou sub-base de brita graduada com brita comercial - 100% Proctor modificado</t>
  </si>
  <si>
    <t xml:space="preserve">4.2.3</t>
  </si>
  <si>
    <t xml:space="preserve">Imprimação com emulsão asfáltica</t>
  </si>
  <si>
    <t xml:space="preserve">4.2.4</t>
  </si>
  <si>
    <t xml:space="preserve">Pavimentação com blocos de concreto (35 MPa), esp.= 08 cm, colchão areia esp.= 5cm, inclusive fornecimento e transporte dos blocos e areia</t>
  </si>
  <si>
    <t xml:space="preserve">4.2.5</t>
  </si>
  <si>
    <t xml:space="preserve">Concreto asfáltico - faixa C-12,5 - areia e brita comerciais</t>
  </si>
  <si>
    <t xml:space="preserve">t</t>
  </si>
  <si>
    <t xml:space="preserve">4.2.6</t>
  </si>
  <si>
    <t xml:space="preserve">Travessão de Travamento do Pavimento</t>
  </si>
  <si>
    <t xml:space="preserve">4.3</t>
  </si>
  <si>
    <t xml:space="preserve">AQUISIÇÃO E TRANSPORTE DOS MATERIAIS BETUMINOSOS (BDI PARA MATERIAIS ASFÁLTICOS = 15,28%)</t>
  </si>
  <si>
    <t xml:space="preserve">MB0001</t>
  </si>
  <si>
    <t xml:space="preserve">4.3.1</t>
  </si>
  <si>
    <t xml:space="preserve">Aquisição de CAP-50/70</t>
  </si>
  <si>
    <t xml:space="preserve">MB0002</t>
  </si>
  <si>
    <t xml:space="preserve">4.3.2</t>
  </si>
  <si>
    <t xml:space="preserve">Aquisição de E.A.I. (Imprimação)</t>
  </si>
  <si>
    <t xml:space="preserve">MB0003</t>
  </si>
  <si>
    <t xml:space="preserve">4.3.3</t>
  </si>
  <si>
    <t xml:space="preserve">Transporte de CAP-50/70</t>
  </si>
  <si>
    <t xml:space="preserve">MB0004</t>
  </si>
  <si>
    <t xml:space="preserve">4.3.4</t>
  </si>
  <si>
    <t xml:space="preserve">Transporte de E.A.I. (Imprimação)</t>
  </si>
  <si>
    <t xml:space="preserve">SINALIZAÇÃO</t>
  </si>
  <si>
    <t xml:space="preserve">5.1</t>
  </si>
  <si>
    <t xml:space="preserve">VERTICAL</t>
  </si>
  <si>
    <t xml:space="preserve">5.1.1</t>
  </si>
  <si>
    <t xml:space="preserve">Placa em aço - película I + III - fornecimento e implantação</t>
  </si>
  <si>
    <t xml:space="preserve">5.1.2</t>
  </si>
  <si>
    <t xml:space="preserve">Suporte para placa de sinalização em madeira de lei tratada 8 x 8 cm - fornecimento e implantação</t>
  </si>
  <si>
    <t xml:space="preserve">5.2</t>
  </si>
  <si>
    <t xml:space="preserve">HORIZONTAL</t>
  </si>
  <si>
    <t xml:space="preserve">5.2.1</t>
  </si>
  <si>
    <t xml:space="preserve">Pintura de faixa com tinta acrílica - espessura de 0,6 mm</t>
  </si>
  <si>
    <t xml:space="preserve">5.2.2</t>
  </si>
  <si>
    <t xml:space="preserve">Pintura de setas e zebrados com tinta acrílica - espessura de 0,6 mm</t>
  </si>
  <si>
    <t xml:space="preserve">OBRAS COMPLEMENTARES</t>
  </si>
  <si>
    <t xml:space="preserve">6.1</t>
  </si>
  <si>
    <t xml:space="preserve">Calçada de concreto fck=15 MP, camurçado c/ argam. cimento e areia 1:4, lastro de brita e 8
cm de concreto, incl. preparo da caixa e transp. da brita</t>
  </si>
  <si>
    <t xml:space="preserve">6.2</t>
  </si>
  <si>
    <t xml:space="preserve">Ladrilho hidráulico (argamassa cimento e areia 1:4), fornecimento e assentamento</t>
  </si>
  <si>
    <t xml:space="preserve">6.3</t>
  </si>
  <si>
    <t xml:space="preserve">Rampa de pedestres, com piso em ladrilho hidráulico podotátil</t>
  </si>
  <si>
    <t xml:space="preserve">6.4</t>
  </si>
  <si>
    <t xml:space="preserve">Demolição de cerca de madeira com 4 fios</t>
  </si>
  <si>
    <t xml:space="preserve">6.5</t>
  </si>
  <si>
    <t xml:space="preserve">Cerca com 4 fios de arame liso galvanizado e mourão de madeira a cada 2,5 m e esticador a cada 50 m</t>
  </si>
  <si>
    <t xml:space="preserve">ILUMINAÇÃO PÚBLICA</t>
  </si>
  <si>
    <t xml:space="preserve">7.1</t>
  </si>
  <si>
    <t xml:space="preserve">REMANEJAMENTO DE POSTE DE 9 METROS COM RESISTÊNCIA NOMINAL DE ATÉ 600daN</t>
  </si>
  <si>
    <t xml:space="preserve">UND</t>
  </si>
  <si>
    <t xml:space="preserve">7.2</t>
  </si>
  <si>
    <t xml:space="preserve">REMANEJAMENTO DE POSTE DE 11 METROS COM RESISTÊNCIA NOMINAL DE ATÉ 1000daN</t>
  </si>
  <si>
    <t xml:space="preserve">TRANSPORTE</t>
  </si>
  <si>
    <t xml:space="preserve">8.1</t>
  </si>
  <si>
    <t xml:space="preserve">Transporte com caminhão basculante de 10 m³ - rodovia pavimentada</t>
  </si>
  <si>
    <t xml:space="preserve">8.2</t>
  </si>
  <si>
    <t xml:space="preserve">Transporte com caminhão basculante de 10 m³ - rodovia em revestimento primário</t>
  </si>
  <si>
    <t xml:space="preserve">8.3</t>
  </si>
  <si>
    <t xml:space="preserve">Transporte com caminhão carroceria de 15 t - rodovia pavimentada</t>
  </si>
  <si>
    <t xml:space="preserve">8.4</t>
  </si>
  <si>
    <t xml:space="preserve">Transporte com caminhão carroceria de 15 t - rodovia em revestimento primário</t>
  </si>
  <si>
    <t xml:space="preserve">8.5</t>
  </si>
  <si>
    <t xml:space="preserve">Transporte com caminhão carroceria com capacidade de 7 t e com guindauto com capacidade de elevação de 6,2 t - rodovia pavimentada</t>
  </si>
  <si>
    <t xml:space="preserve">8.6</t>
  </si>
  <si>
    <t xml:space="preserve">ADMINISTRAÇÃO LOCAL</t>
  </si>
  <si>
    <t xml:space="preserve">9.1</t>
  </si>
  <si>
    <t xml:space="preserve">Administração local</t>
  </si>
  <si>
    <t xml:space="preserve">TOTAL GERAL</t>
  </si>
  <si>
    <t xml:space="preserve">Terraplenagem</t>
  </si>
  <si>
    <t xml:space="preserve">ocultar</t>
  </si>
  <si>
    <t xml:space="preserve">Pavimentos de Concreto de Cimento Portland</t>
  </si>
  <si>
    <t xml:space="preserve">Serviços com Aço para Obras de Arte Especiais</t>
  </si>
  <si>
    <t xml:space="preserve">Obras de Arte Especiais sem Aço</t>
  </si>
  <si>
    <t xml:space="preserve">Superestrutura de Passarelas Metálicas</t>
  </si>
  <si>
    <t xml:space="preserve">Conservação Rodoviária</t>
  </si>
  <si>
    <t xml:space="preserve">Cimento Asfáltico Petróleo - CAP</t>
  </si>
  <si>
    <t xml:space="preserve">Emulsão Asfáltica</t>
  </si>
  <si>
    <t xml:space="preserve">Emulsão Asfáltica Modificada</t>
  </si>
  <si>
    <t xml:space="preserve">Emulsão Asfáltica de Imprimação</t>
  </si>
  <si>
    <t xml:space="preserve">Asfalto Diluído de Petróleo - ADP</t>
  </si>
  <si>
    <t xml:space="preserve">Asfalto Modificado por Polímero</t>
  </si>
  <si>
    <t xml:space="preserve">Asfalto Borracha</t>
  </si>
  <si>
    <t xml:space="preserve">Administração Local</t>
  </si>
  <si>
    <t xml:space="preserve">Consultoria, Supervisão e Projeto</t>
  </si>
  <si>
    <t xml:space="preserve">IGP - DI</t>
  </si>
  <si>
    <t xml:space="preserve">PREFEITURA MUNICIPAL DE ARACRUZ
Secretaria Municipal de Obras e Infraestrutura de Aracruz - SEMOB
CRONOGRAMA FÍSICO-FINANCEIRO</t>
  </si>
  <si>
    <t xml:space="preserve">EXTENSÃO: 1,11 Km</t>
  </si>
  <si>
    <t xml:space="preserve">CRONOGRAMA FÍSICO - FINANCEIRO</t>
  </si>
  <si>
    <t xml:space="preserve">DISCRIMINAÇÃO DOS SERVIÇOS</t>
  </si>
  <si>
    <t xml:space="preserve">REPASSE</t>
  </si>
  <si>
    <t xml:space="preserve">VALOR DAS OBRAS 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</si>
  <si>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</si>
  <si>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</si>
  <si>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</si>
  <si>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</si>
  <si>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</si>
  <si>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</si>
  <si>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</si>
  <si>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</si>
  <si>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</si>
  <si>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%</t>
  </si>
  <si>
    <t xml:space="preserve">PREVISÃO DE DESENBOLSO MENSAL</t>
  </si>
  <si>
    <t xml:space="preserve">DESEMBOLSO ACUMULADO</t>
  </si>
  <si>
    <t xml:space="preserve">% PARCIAL</t>
  </si>
  <si>
    <t xml:space="preserve">% ACUMULADA</t>
  </si>
  <si>
    <t xml:space="preserve">CÓD: </t>
  </si>
  <si>
    <t xml:space="preserve">DATA-BASE:</t>
  </si>
  <si>
    <t xml:space="preserve">DER-ES ROD. (out-24 reaj. p/ abr-25). SICRO (abr-25). </t>
  </si>
  <si>
    <t xml:space="preserve">UNIDADE:</t>
  </si>
  <si>
    <t xml:space="preserve">-</t>
  </si>
  <si>
    <t xml:space="preserve">ÓRG.</t>
  </si>
  <si>
    <t xml:space="preserve">CÓD.</t>
  </si>
  <si>
    <t xml:space="preserve">EQUIPAMENTO</t>
  </si>
  <si>
    <t xml:space="preserve">COND. DE TRAB.</t>
  </si>
  <si>
    <t xml:space="preserve">UTILIZAÇÃO</t>
  </si>
  <si>
    <t xml:space="preserve">CUSTO OPERACIONAL</t>
  </si>
  <si>
    <t xml:space="preserve">QUANT</t>
  </si>
  <si>
    <t xml:space="preserve">PROD</t>
  </si>
  <si>
    <t xml:space="preserve">IMPR</t>
  </si>
  <si>
    <t xml:space="preserve">CUSTO</t>
  </si>
  <si>
    <t xml:space="preserve">( A ) TOTAL</t>
  </si>
  <si>
    <t xml:space="preserve">MÃO DE OBRA SUPLEMENTAR</t>
  </si>
  <si>
    <t xml:space="preserve">SAL.
S/ ENC.</t>
  </si>
  <si>
    <t xml:space="preserve">ENC. SOCIAIS</t>
  </si>
  <si>
    <t xml:space="preserve">SAL.
C/ ENC.</t>
  </si>
  <si>
    <t xml:space="preserve"> CUSTO HORÁRIO</t>
  </si>
  <si>
    <t xml:space="preserve">P9821</t>
  </si>
  <si>
    <t xml:space="preserve">Pedreiro</t>
  </si>
  <si>
    <t xml:space="preserve">Encarregado de O.A.C.</t>
  </si>
  <si>
    <t xml:space="preserve">P9824</t>
  </si>
  <si>
    <t xml:space="preserve">Servente</t>
  </si>
  <si>
    <t xml:space="preserve">( B ) TOTAL</t>
  </si>
  <si>
    <t xml:space="preserve">( C ) ADICIONAL DE FERRAMENTAS MANUAIS</t>
  </si>
  <si>
    <t xml:space="preserve"> ( D ) PRODUÇÃO DA EQUIPE</t>
  </si>
  <si>
    <t xml:space="preserve">CUSTO UNITÁRIO DA EXECUÇÃO ( A + B + C) / D = ( E )</t>
  </si>
  <si>
    <t xml:space="preserve">MATERIAIS</t>
  </si>
  <si>
    <t xml:space="preserve">CONSUMO</t>
  </si>
  <si>
    <t xml:space="preserve">CUSTO UNITÁRIO</t>
  </si>
  <si>
    <t xml:space="preserve">Pescoço p/ PV  H= 0,30 m diam= 0,60 m (anel de concreto pré-moldado)</t>
  </si>
  <si>
    <t xml:space="preserve">( F ) TOTAL</t>
  </si>
  <si>
    <t xml:space="preserve">ATIVIDADES AUXILIARES</t>
  </si>
  <si>
    <t xml:space="preserve">Argamassa de cimento e areia 1:3 - confecção em betoneira e lançamento manual - areia comercial</t>
  </si>
  <si>
    <t xml:space="preserve">Concreto fck = 20 MPa - confecção em betoneira e lançamento manual - areia e brita comerciais</t>
  </si>
  <si>
    <t xml:space="preserve">( G ) TOTAL</t>
  </si>
  <si>
    <t xml:space="preserve">TEMPO FIXO</t>
  </si>
  <si>
    <t xml:space="preserve">( H ) TOTAL</t>
  </si>
  <si>
    <t xml:space="preserve">D.M.T.</t>
  </si>
  <si>
    <t xml:space="preserve">CONSUMO (tkm)</t>
  </si>
  <si>
    <t xml:space="preserve">XP</t>
  </si>
  <si>
    <t xml:space="preserve">XR</t>
  </si>
  <si>
    <t xml:space="preserve">( I ) TOTAL</t>
  </si>
  <si>
    <t xml:space="preserve">CUSTO DIRETO TOTAL  ( E ) + ( F ) + ( G ) + ( H ) + ( I )</t>
  </si>
  <si>
    <t xml:space="preserve">E9526</t>
  </si>
  <si>
    <t xml:space="preserve">Retroescavadeira de pneus - capacidade da caçamba da pá-carregadeira de 0,76 m³ e da retroescavadeira de 0,29 m³ - 58 kW </t>
  </si>
  <si>
    <t xml:space="preserve">E9571</t>
  </si>
  <si>
    <t xml:space="preserve">Caminhão tanque com capacidade de 10.000 l - 188 kW</t>
  </si>
  <si>
    <t xml:space="preserve">Encarregado de terraplenagem</t>
  </si>
  <si>
    <t xml:space="preserve">Areia suja jazida com carregamento mecânico</t>
  </si>
  <si>
    <t xml:space="preserve">5914449
5914464
5914479</t>
  </si>
  <si>
    <t xml:space="preserve">Transporte da areia suja - Caminhão basculante 10 m³</t>
  </si>
  <si>
    <t xml:space="preserve">SICRO (abr-25). </t>
  </si>
  <si>
    <t xml:space="preserve">M2623</t>
  </si>
  <si>
    <t xml:space="preserve">Grelha metálica para boca de lobo com capacidade de até 300 kN - C = 0,90 m e L = 0,30 m</t>
  </si>
  <si>
    <t xml:space="preserve">Alvenaria de blocos de concreto 19 x 19 x 39 cm com espessura de 20 cm - areia comercial</t>
  </si>
  <si>
    <t xml:space="preserve">Fôrmas de tábuas de pinho para dispositivos de drenagem - utilização de 3 vezes - confecção, instalação e retirada</t>
  </si>
  <si>
    <t xml:space="preserve">Grelha metálica simples para boca de lobo de 300 x 900 mm e capacidade de 300 kN - Caminhão carroceria 15 t</t>
  </si>
  <si>
    <t xml:space="preserve">E9605</t>
  </si>
  <si>
    <t xml:space="preserve">Caminhão tanque com capacidade de 6.000 l - 136 kW</t>
  </si>
  <si>
    <t xml:space="preserve">Conjunto moto bomba diam. 4"</t>
  </si>
  <si>
    <t xml:space="preserve">E9518</t>
  </si>
  <si>
    <t xml:space="preserve">Grade de 24 discos rebocável de D = 60 cm (24")</t>
  </si>
  <si>
    <t xml:space="preserve">E9524</t>
  </si>
  <si>
    <t xml:space="preserve">Motoniveladora - 93 kW</t>
  </si>
  <si>
    <t xml:space="preserve">E9682</t>
  </si>
  <si>
    <t xml:space="preserve">Rolo compactador liso tandem vibratório autopropelido de 1,6 t - 18 kW</t>
  </si>
  <si>
    <t xml:space="preserve">E9685</t>
  </si>
  <si>
    <t xml:space="preserve">Rolo compactador pé de carneiro vibratório autopropelido por pneus de 11,6 t - 82 kW</t>
  </si>
  <si>
    <t xml:space="preserve">E9762</t>
  </si>
  <si>
    <t xml:space="preserve">Rolo compactador de pneus autopropelido de 27 t - 85 kW</t>
  </si>
  <si>
    <t xml:space="preserve">E9577</t>
  </si>
  <si>
    <t xml:space="preserve">Trator agrícola sobre pneus - 77 kW</t>
  </si>
  <si>
    <t xml:space="preserve">Encarregado de pista</t>
  </si>
  <si>
    <t xml:space="preserve">Greidista</t>
  </si>
  <si>
    <t xml:space="preserve">Bica corrida sem frete</t>
  </si>
  <si>
    <t xml:space="preserve">Cimento CP III</t>
  </si>
  <si>
    <t xml:space="preserve">kg</t>
  </si>
  <si>
    <t xml:space="preserve">DER-ES EDIF. (abr-25). SINAPI (abr-25). SCO-RIO (abr-25). </t>
  </si>
  <si>
    <t xml:space="preserve">SINAPI</t>
  </si>
  <si>
    <t xml:space="preserve">AJUDANTE DE ELETRICISTA (HORISTA)</t>
  </si>
  <si>
    <t xml:space="preserve">H</t>
  </si>
  <si>
    <t xml:space="preserve">ELETRICISTA (HORISTA)</t>
  </si>
  <si>
    <t xml:space="preserve">ENCARREGADO GERAL DE OBRAS (HORISTA)</t>
  </si>
  <si>
    <t xml:space="preserve">ENGENHEIRO JUNIOR</t>
  </si>
  <si>
    <t xml:space="preserve">POSTE DE CONCRETO ARMADO DE SECAO CIRCULAR, EXTENSAO DE 9,00 M, RESISTENCIA DE 300 A 400 DAN, TIPO C-17</t>
  </si>
  <si>
    <t xml:space="preserve">ABRACADEIRA DE NYLON PARA AMARRACAO DE CABOS, COMPRIMENTO DE *230* X *7,6* MM</t>
  </si>
  <si>
    <t xml:space="preserve">CINTA CIRCULAR ACO GALVANIZADO 200MM</t>
  </si>
  <si>
    <t xml:space="preserve">ALÇA PREFORMADA DE DISTRIBUIÇÃO, EM AÇO GALVANIZADO, AWG 4 - FORNECIMENTO E INSTALAÇÃO. AF_07/2020</t>
  </si>
  <si>
    <t xml:space="preserve">ARMAÇÃO SECUNDÁRIA, COM 1 ESTRIBO E 1 ISOLADOR - FORNECIMENTO E INSTALAÇÃO. AF_07/2020</t>
  </si>
  <si>
    <t xml:space="preserve">Fornecimento, preparo e aplicação de concreto Fck=20 MPa (brita 1 e 2) - (5% de perdas já incluído no custo)</t>
  </si>
  <si>
    <t xml:space="preserve">ASSENTAMENTO DE POSTE DE CONCRETO COM COMPRIMENTO NOMINAL DE 9 M, CARGA NOMINAL MENOR OU IGUAL A 1000 DAN, ENGASTAMENTO SIMPLES COM 1,5 M DE SOLO (NÃO INCLUI FORNECIMENTO). AF_04/2025</t>
  </si>
  <si>
    <t xml:space="preserve">Escavação manual em material de 1a. categoria, até 1.50 m de profundidade</t>
  </si>
  <si>
    <t xml:space="preserve">SCO-RIO</t>
  </si>
  <si>
    <t xml:space="preserve">EQ 05.05.0415 (C)</t>
  </si>
  <si>
    <t xml:space="preserve">Caminhão com Carroceria Fixa, capacidade de 7,5t, equipado com guindaste hidráulico com capacidade de 3,5t, com motorista operador e um ajudante, material de operação e material de manutenção, com as seguintes especificações mínimas: motor diesel de 162CV, Guindaste Hidráulico provido de lança de até 5,90m de extensão e malhal.  Custo horário produtivo.</t>
  </si>
  <si>
    <t xml:space="preserve">EQ 05.05.0450 (C)</t>
  </si>
  <si>
    <t xml:space="preserve">Caminhão Carroceria fixa, capacidade de 7,5t, cesto duplo, com motorista operador, material de  operação e material de manutenção, com as seguintes especificações mínimas: motor diesel de 162CV, guindaste hidráulico acoplado de 15,5tf/m de momento de carga útil, lança com cesto duplo com alcance de 16m de altura, sinalizador visual rotativo amarelo ou âmbar.  Custo horário produtivo.</t>
  </si>
  <si>
    <t xml:space="preserve">DER-ES EDIF. (abr-25). SINAPI (abr-25). SCO-RIO (abr-25). ORSE (abr-25). </t>
  </si>
  <si>
    <t xml:space="preserve">ORSE</t>
  </si>
  <si>
    <t xml:space="preserve">Cinta aço galvanizado 300mm</t>
  </si>
  <si>
    <t xml:space="preserve">Conector perfuração 25-95/2 95 mm</t>
  </si>
  <si>
    <t xml:space="preserve">PARAFUSO FRANCES M16 EM ACO GALVANIZADO, COMPRIMENTO = 45 MM, DIAMETRO = 16 MM, CABECA ABAULADA</t>
  </si>
  <si>
    <t xml:space="preserve">PORCA OLHAL M 16, EM ACO GALVANIZADO, DIAMETRO = 16 MM</t>
  </si>
  <si>
    <t xml:space="preserve">Poste circular de concreto 11/1000</t>
  </si>
  <si>
    <t xml:space="preserve">Un</t>
  </si>
  <si>
    <t xml:space="preserve">ASSENTAMENTO DE POSTE DE CONCRETO COM COMPRIMENTO NOMINAL DE 12 M, CARGA NOMINAL MENOR OU IGUAL A 1000 DAN, ENGASTAMENTO SIMPLES COM 1,8 M DE SOLO (NÃO INCLUI FORNECIMENTO). AF_04/2025</t>
  </si>
  <si>
    <t xml:space="preserve">Escavação mecânica em material de 2a. categoria</t>
  </si>
  <si>
    <t xml:space="preserve">P9803</t>
  </si>
  <si>
    <t xml:space="preserve">Almoxarife</t>
  </si>
  <si>
    <t xml:space="preserve">mês</t>
  </si>
  <si>
    <t xml:space="preserve">P9812</t>
  </si>
  <si>
    <t xml:space="preserve">Engenheiro</t>
  </si>
  <si>
    <t xml:space="preserve">P9903</t>
  </si>
  <si>
    <t xml:space="preserve">Auxiliar técnico</t>
  </si>
  <si>
    <t xml:space="preserve">P9949</t>
  </si>
  <si>
    <t xml:space="preserve">Topógrafo</t>
  </si>
  <si>
    <t xml:space="preserve">P9950</t>
  </si>
  <si>
    <t xml:space="preserve">Auxiliar de topografia</t>
  </si>
  <si>
    <t xml:space="preserve">Aluguel mensal de instrumento de topografia ( Estação Total )</t>
  </si>
  <si>
    <t xml:space="preserve">Aluguel mensal de veículos tipo Gol  1.6, inclusive combustível</t>
  </si>
  <si>
    <t xml:space="preserve">Gasolina</t>
  </si>
  <si>
    <t xml:space="preserve">L</t>
  </si>
  <si>
    <t xml:space="preserve">CUSTO UNITÁRIO TOTAL PARA EXECUÇÃO DA OBRA (PRAZO DA OBRA =</t>
  </si>
  <si>
    <t xml:space="preserve">MESES)</t>
  </si>
  <si>
    <t xml:space="preserve">MAPA DE COTAÇÕES</t>
  </si>
  <si>
    <t xml:space="preserve">DISCRIMINAÇÃO DO ITEM</t>
  </si>
  <si>
    <t xml:space="preserve">FORN. 01</t>
  </si>
  <si>
    <t xml:space="preserve">PREÇO 01</t>
  </si>
  <si>
    <t xml:space="preserve">DATA COT 01</t>
  </si>
  <si>
    <t xml:space="preserve">FORN. 02</t>
  </si>
  <si>
    <t xml:space="preserve">PREÇO 02</t>
  </si>
  <si>
    <t xml:space="preserve">DATA COT 02 </t>
  </si>
  <si>
    <t xml:space="preserve">FORN. 03</t>
  </si>
  <si>
    <t xml:space="preserve">PREÇO 03</t>
  </si>
  <si>
    <t xml:space="preserve">DATA COT 03</t>
  </si>
  <si>
    <t xml:space="preserve">MENOR PREÇO UNIT. (R$)</t>
  </si>
  <si>
    <t xml:space="preserve">COT-001</t>
  </si>
  <si>
    <t xml:space="preserve">REFLETOR DE LED 400W LINEAR PARA CAMPO | QUADRA IP68 FLOOD LIGHT - DIRECIONÁVEL</t>
  </si>
  <si>
    <t xml:space="preserve">COT-002</t>
  </si>
  <si>
    <t xml:space="preserve">COT-003</t>
  </si>
  <si>
    <t xml:space="preserve">COT-004</t>
  </si>
  <si>
    <t xml:space="preserve">COT-005</t>
  </si>
  <si>
    <t xml:space="preserve">COT-006</t>
  </si>
  <si>
    <t xml:space="preserve">COT-007</t>
  </si>
  <si>
    <t xml:space="preserve">COTAÇÕES</t>
  </si>
  <si>
    <t xml:space="preserve">CÓD. Nº</t>
  </si>
  <si>
    <t xml:space="preserve">FORNECEDOR</t>
  </si>
  <si>
    <t xml:space="preserve">SITE - EMAIL - CONTATO</t>
  </si>
  <si>
    <t xml:space="preserve">PREÇO</t>
  </si>
  <si>
    <t xml:space="preserve">DATA</t>
  </si>
  <si>
    <t xml:space="preserve">DIGITAL LED</t>
  </si>
  <si>
    <t xml:space="preserve">https://www.digitalled.com.br/refletores-de-led/refletor-de-led-linear-para-campo-quadra-400w-ip68-flood-light-direcionavel?parceiro=5222&amp;gclid=CjwKCAjwkaSaBhA4EiwALBgQaGTeInQgQ6QNjQZaKyCiJGHyIJn7rCklV88c44QLIxE-OJAtEZrQdxoCXlIQAvD_BwE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</si>
</sst>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_-&quot;R$ &quot;* #,##0.00_-;&quot;-R$ &quot;* #,##0.00_-;_-&quot;R$ &quot;* \-??_-;_-@_-"/>
    <numFmt numFmtId="166" formatCode="0%"/>
    <numFmt numFmtId="167" formatCode="_-* #,##0.00_-;\-* #,##0.00_-;_-* \-??_-;_-@_-"/>
    <numFmt numFmtId="168" formatCode="0.00&quot; Km&quot;"/>
    <numFmt numFmtId="169" formatCode="#,##0.00"/>
    <numFmt numFmtId="170" formatCode="0.00%"/>
    <numFmt numFmtId="171" formatCode="_-&quot;R$&quot;* #,##0.00_-;&quot;-R$&quot;* #,##0.00_-;_-&quot;R$&quot;* \-??_-;_-@_-"/>
    <numFmt numFmtId="172" formatCode="d/m/yyyy"/>
    <numFmt numFmtId="173" formatCode="0"/>
    <numFmt numFmtId="174" formatCode="0&quot; meses&quot;"/>
    <numFmt numFmtId="175" formatCode="#,##0"/>
    <numFmt numFmtId="176" formatCode="&quot;SERVIÇO: &quot;@"/>
    <numFmt numFmtId="177" formatCode="&quot;REFERENCIA:              &quot;@"/>
    <numFmt numFmtId="178" formatCode="0.00"/>
    <numFmt numFmtId="179" formatCode="0.0000"/>
    <numFmt numFmtId="180" formatCode="_-* #,##0.0000_-;\-* #,##0.0000_-;_-* \-??_-;_-@_-"/>
    <numFmt numFmtId="181" formatCode="#,##0.0000"/>
    <numFmt numFmtId="182" formatCode="0.0000000"/>
    <numFmt numFmtId="183" formatCode="0.000"/>
    <numFmt numFmtId="184" formatCode="&quot;R$ &quot;#,##0.00"/>
    <numFmt numFmtId="185" formatCode="General"/>
    <numFmt numFmtId="186" formatCode="mmm/yy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1"/>
      <name val="Berlin Sans FB Demi"/>
      <family val="2"/>
      <charset val="1"/>
    </font>
    <font>
      <sz val="26"/>
      <color rgb="FFC00000"/>
      <name val="Calibri"/>
      <family val="2"/>
      <charset val="1"/>
    </font>
    <font>
      <b val="true"/>
      <sz val="8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Calibri"/>
      <family val="2"/>
      <charset val="1"/>
    </font>
    <font>
      <sz val="8"/>
      <name val="Arial"/>
      <family val="2"/>
      <charset val="1"/>
    </font>
    <font>
      <sz val="8"/>
      <name val="Calibri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24"/>
      <color rgb="FFC00000"/>
      <name val="Calibri"/>
      <family val="2"/>
      <charset val="1"/>
    </font>
    <font>
      <sz val="8"/>
      <color rgb="FFFF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u val="single"/>
      <sz val="8"/>
      <color rgb="FF0563C1"/>
      <name val="Arial"/>
      <family val="2"/>
      <charset val="1"/>
    </font>
    <font>
      <u val="single"/>
      <sz val="11"/>
      <color rgb="FF0563C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DEEBF7"/>
        <bgColor rgb="FFE2F0D9"/>
      </patternFill>
    </fill>
    <fill>
      <patternFill patternType="solid">
        <fgColor rgb="FFBDD7EE"/>
        <bgColor rgb="FFD6DCE5"/>
      </patternFill>
    </fill>
    <fill>
      <patternFill patternType="solid">
        <fgColor rgb="FFD9D9D9"/>
        <bgColor rgb="FFDBDBDB"/>
      </patternFill>
    </fill>
    <fill>
      <patternFill patternType="solid">
        <fgColor rgb="FFD6DCE5"/>
        <bgColor rgb="FFDBDBDB"/>
      </patternFill>
    </fill>
    <fill>
      <patternFill patternType="solid">
        <fgColor rgb="FFDBDBDB"/>
        <bgColor rgb="FFD9D9D9"/>
      </patternFill>
    </fill>
    <fill>
      <patternFill patternType="solid">
        <fgColor rgb="FF00B050"/>
        <bgColor rgb="FF008080"/>
      </patternFill>
    </fill>
    <fill>
      <patternFill patternType="solid">
        <fgColor rgb="FFF2F2F2"/>
        <bgColor rgb="FFE2F0D9"/>
      </patternFill>
    </fill>
    <fill>
      <patternFill patternType="solid">
        <fgColor rgb="FFBFBFBF"/>
        <bgColor rgb="FFBDD7EE"/>
      </patternFill>
    </fill>
  </fills>
  <borders count="8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  <border diagonalUp="false" diagonalDown="false">
      <left style="medium"/>
      <right/>
      <top style="thin"/>
      <bottom style="hair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/>
      <top style="hair"/>
      <bottom/>
      <diagonal/>
    </border>
    <border diagonalUp="false" diagonalDown="false">
      <left style="thin"/>
      <right/>
      <top style="hair"/>
      <bottom/>
      <diagonal/>
    </border>
    <border diagonalUp="false" diagonalDown="false">
      <left/>
      <right style="medium"/>
      <top style="hair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/>
      <right style="thin"/>
      <top style="hair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hair"/>
      <bottom style="thin"/>
      <diagonal/>
    </border>
    <border diagonalUp="false" diagonalDown="false">
      <left style="thin"/>
      <right style="medium"/>
      <top style="hair"/>
      <bottom style="thin"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hair"/>
      <bottom style="thin"/>
      <diagonal/>
    </border>
  </borders>
  <cellStyleXfs count="3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9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3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4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2" borderId="1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2" borderId="6" xfId="3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7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8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2" borderId="18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9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2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22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23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2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1" fillId="2" borderId="18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5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2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2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2" borderId="30" xfId="3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8" fillId="2" borderId="3" xfId="3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8" fillId="0" borderId="3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9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1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8" fillId="3" borderId="34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3" borderId="35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4" fillId="0" borderId="0" xfId="2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3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37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4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4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8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7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8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8" fillId="3" borderId="9" xfId="26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8" fillId="0" borderId="12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9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35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1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18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8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4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5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1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2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8" fillId="3" borderId="19" xfId="26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8" fillId="0" borderId="21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5" borderId="0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9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7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2" borderId="56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5" borderId="36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5" borderId="10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5" borderId="12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5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7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5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3" fillId="5" borderId="9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2" borderId="6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6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6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5" fillId="0" borderId="6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6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5" fillId="0" borderId="7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2" borderId="7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0" fillId="0" borderId="5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7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7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2" borderId="7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7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2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5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0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7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1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24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7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7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6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5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1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7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5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0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5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2" borderId="7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5" borderId="5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3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2" borderId="5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8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8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8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5" fillId="2" borderId="8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76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61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8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5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15" fillId="2" borderId="5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5" fillId="2" borderId="8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15" fillId="2" borderId="5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8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5" fillId="2" borderId="8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6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15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15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2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7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8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0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15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0" borderId="8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8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9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7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7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4" fontId="19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9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10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6" borderId="12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0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19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9" borderId="1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19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5" borderId="1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19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10" borderId="1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6" borderId="1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83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83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83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9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20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2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2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19" fillId="9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9" borderId="2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9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5" borderId="2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5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10" borderId="2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1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6" borderId="2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1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3" xfId="21"/>
    <cellStyle name="Moeda 3 2" xfId="22"/>
    <cellStyle name="Moeda 3 7" xfId="23"/>
    <cellStyle name="Normal 2" xfId="24"/>
    <cellStyle name="Normal 2 10" xfId="25"/>
    <cellStyle name="Normal 2 2" xfId="26"/>
    <cellStyle name="Normal 4" xfId="27"/>
    <cellStyle name="Normal 7" xfId="28"/>
    <cellStyle name="Porcentagem 13 4" xfId="29"/>
    <cellStyle name="Porcentagem 2" xfId="30"/>
    <cellStyle name="Porcentagem 3" xfId="31"/>
    <cellStyle name="Vírgula 11" xfId="32"/>
    <cellStyle name="*unknown*" xfId="20" builtinId="8"/>
  </cellStyles>
  <dxfs count="4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EEBF7"/>
      <rgbColor rgb="FF660066"/>
      <rgbColor rgb="FFFF8080"/>
      <rgbColor rgb="FF0563C1"/>
      <rgbColor rgb="FFBDD7EE"/>
      <rgbColor rgb="FF000080"/>
      <rgbColor rgb="FFFF00FF"/>
      <rgbColor rgb="FFFFFF00"/>
      <rgbColor rgb="FF00FFFF"/>
      <rgbColor rgb="FF800080"/>
      <rgbColor rgb="FFC00000"/>
      <rgbColor rgb="FF008080"/>
      <rgbColor rgb="FF0000FF"/>
      <rgbColor rgb="FF00CCFF"/>
      <rgbColor rgb="FFE2F0D9"/>
      <rgbColor rgb="FFC6EFCE"/>
      <rgbColor rgb="FFFFEB9C"/>
      <rgbColor rgb="FFD6DCE5"/>
      <rgbColor rgb="FFDBDBDB"/>
      <rgbColor rgb="FFD9D9D9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A9D18E"/>
      <rgbColor rgb="FF003366"/>
      <rgbColor rgb="FF00B050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0.png"/><Relationship Id="rId2" Type="http://schemas.openxmlformats.org/officeDocument/2006/relationships/image" Target="../media/image1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157320</xdr:colOff>
      <xdr:row>0</xdr:row>
      <xdr:rowOff>149040</xdr:rowOff>
    </xdr:from>
    <xdr:to>
      <xdr:col>1</xdr:col>
      <xdr:colOff>248040</xdr:colOff>
      <xdr:row>0</xdr:row>
      <xdr:rowOff>814680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157320" y="149040"/>
          <a:ext cx="775800" cy="665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142920</xdr:colOff>
      <xdr:row>0</xdr:row>
      <xdr:rowOff>66600</xdr:rowOff>
    </xdr:from>
    <xdr:to>
      <xdr:col>1</xdr:col>
      <xdr:colOff>184320</xdr:colOff>
      <xdr:row>0</xdr:row>
      <xdr:rowOff>732240</xdr:rowOff>
    </xdr:to>
    <xdr:pic>
      <xdr:nvPicPr>
        <xdr:cNvPr id="1" name="Imagem 1" descr=""/>
        <xdr:cNvPicPr/>
      </xdr:nvPicPr>
      <xdr:blipFill>
        <a:blip r:embed="rId1"/>
        <a:stretch/>
      </xdr:blipFill>
      <xdr:spPr>
        <a:xfrm>
          <a:off x="142920" y="66600"/>
          <a:ext cx="776520" cy="665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162000</xdr:colOff>
      <xdr:row>0</xdr:row>
      <xdr:rowOff>104760</xdr:rowOff>
    </xdr:from>
    <xdr:to>
      <xdr:col>1</xdr:col>
      <xdr:colOff>441720</xdr:colOff>
      <xdr:row>2</xdr:row>
      <xdr:rowOff>198720</xdr:rowOff>
    </xdr:to>
    <xdr:pic>
      <xdr:nvPicPr>
        <xdr:cNvPr id="2" name="Imagem 1" descr=""/>
        <xdr:cNvPicPr/>
      </xdr:nvPicPr>
      <xdr:blipFill>
        <a:blip r:embed="rId1"/>
        <a:stretch/>
      </xdr:blipFill>
      <xdr:spPr>
        <a:xfrm>
          <a:off x="162000" y="104760"/>
          <a:ext cx="763560" cy="665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26280</xdr:colOff>
      <xdr:row>0</xdr:row>
      <xdr:rowOff>255960</xdr:rowOff>
    </xdr:from>
    <xdr:to>
      <xdr:col>13</xdr:col>
      <xdr:colOff>645120</xdr:colOff>
      <xdr:row>0</xdr:row>
      <xdr:rowOff>655560</xdr:rowOff>
    </xdr:to>
    <xdr:pic>
      <xdr:nvPicPr>
        <xdr:cNvPr id="3" name="Imagem 2" descr=""/>
        <xdr:cNvPicPr/>
      </xdr:nvPicPr>
      <xdr:blipFill>
        <a:blip r:embed="rId1"/>
        <a:stretch/>
      </xdr:blipFill>
      <xdr:spPr>
        <a:xfrm>
          <a:off x="8933760" y="255960"/>
          <a:ext cx="1918800" cy="399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171360</xdr:colOff>
      <xdr:row>0</xdr:row>
      <xdr:rowOff>76320</xdr:rowOff>
    </xdr:from>
    <xdr:to>
      <xdr:col>1</xdr:col>
      <xdr:colOff>193680</xdr:colOff>
      <xdr:row>0</xdr:row>
      <xdr:rowOff>741960</xdr:rowOff>
    </xdr:to>
    <xdr:pic>
      <xdr:nvPicPr>
        <xdr:cNvPr id="4" name="Imagem 1" descr=""/>
        <xdr:cNvPicPr/>
      </xdr:nvPicPr>
      <xdr:blipFill>
        <a:blip r:embed="rId2"/>
        <a:stretch/>
      </xdr:blipFill>
      <xdr:spPr>
        <a:xfrm>
          <a:off x="171360" y="76320"/>
          <a:ext cx="777960" cy="665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405720</xdr:colOff>
      <xdr:row>6</xdr:row>
      <xdr:rowOff>88560</xdr:rowOff>
    </xdr:from>
    <xdr:to>
      <xdr:col>8</xdr:col>
      <xdr:colOff>598320</xdr:colOff>
      <xdr:row>29</xdr:row>
      <xdr:rowOff>41040</xdr:rowOff>
    </xdr:to>
    <xdr:pic>
      <xdr:nvPicPr>
        <xdr:cNvPr id="5" name="Imagem 3" descr=""/>
        <xdr:cNvPicPr/>
      </xdr:nvPicPr>
      <xdr:blipFill>
        <a:blip r:embed="rId1"/>
        <a:stretch/>
      </xdr:blipFill>
      <xdr:spPr>
        <a:xfrm>
          <a:off x="405720" y="2326680"/>
          <a:ext cx="8385120" cy="43340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www.digitalled.com.br/refletores-de-led/refletor-de-led-linear-para-campo-quadra-400w-ip68-flood-light-direcionavel?parceiro=5222&amp;gclid=CjwKCAjwkaSaBhA4EiwALBgQaGTeInQgQ6QNjQZaKyCiJGHyIJn7rCklV88c44QLIxE-OJAtEZrQdxoCXlIQAvD_BwE" TargetMode="External"/><Relationship Id="rId2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S2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8" zeroHeight="false" outlineLevelRow="0" outlineLevelCol="0"/>
  <cols>
    <col collapsed="false" customWidth="true" hidden="false" outlineLevel="0" max="1" min="1" style="0" width="9.71"/>
    <col collapsed="false" customWidth="true" hidden="false" outlineLevel="0" max="2" min="2" style="0" width="60.71"/>
    <col collapsed="false" customWidth="true" hidden="false" outlineLevel="0" max="5" min="3" style="0" width="19.71"/>
    <col collapsed="false" customWidth="true" hidden="false" outlineLevel="0" max="6" min="6" style="0" width="2.85"/>
    <col collapsed="false" customWidth="true" hidden="false" outlineLevel="0" max="7" min="7" style="0" width="5.14"/>
    <col collapsed="false" customWidth="true" hidden="false" outlineLevel="0" max="8" min="8" style="0" width="25"/>
    <col collapsed="false" customWidth="true" hidden="false" outlineLevel="0" max="9" min="9" style="0" width="22.01"/>
    <col collapsed="false" customWidth="true" hidden="false" outlineLevel="0" max="10" min="10" style="0" width="11.71"/>
    <col collapsed="false" customWidth="true" hidden="false" outlineLevel="0" max="11" min="11" style="0" width="27.14"/>
    <col collapsed="false" customWidth="true" hidden="false" outlineLevel="0" max="256" min="256" style="0" width="13.29"/>
    <col collapsed="false" customWidth="true" hidden="false" outlineLevel="0" max="257" min="257" style="0" width="50.71"/>
    <col collapsed="false" customWidth="true" hidden="false" outlineLevel="0" max="260" min="258" style="0" width="16.71"/>
    <col collapsed="false" customWidth="true" hidden="false" outlineLevel="0" max="261" min="261" style="0" width="2.85"/>
    <col collapsed="false" customWidth="true" hidden="false" outlineLevel="0" max="262" min="262" style="0" width="5.14"/>
    <col collapsed="false" customWidth="true" hidden="false" outlineLevel="0" max="263" min="263" style="0" width="6.15"/>
    <col collapsed="false" customWidth="true" hidden="false" outlineLevel="0" max="265" min="265" style="0" width="8.86"/>
    <col collapsed="false" customWidth="true" hidden="false" outlineLevel="0" max="266" min="266" style="0" width="15.86"/>
    <col collapsed="false" customWidth="true" hidden="false" outlineLevel="0" max="512" min="512" style="0" width="13.29"/>
    <col collapsed="false" customWidth="true" hidden="false" outlineLevel="0" max="513" min="513" style="0" width="50.71"/>
    <col collapsed="false" customWidth="true" hidden="false" outlineLevel="0" max="516" min="514" style="0" width="16.71"/>
    <col collapsed="false" customWidth="true" hidden="false" outlineLevel="0" max="517" min="517" style="0" width="2.85"/>
    <col collapsed="false" customWidth="true" hidden="false" outlineLevel="0" max="518" min="518" style="0" width="5.14"/>
    <col collapsed="false" customWidth="true" hidden="false" outlineLevel="0" max="519" min="519" style="0" width="6.15"/>
    <col collapsed="false" customWidth="true" hidden="false" outlineLevel="0" max="521" min="521" style="0" width="8.86"/>
    <col collapsed="false" customWidth="true" hidden="false" outlineLevel="0" max="522" min="522" style="0" width="15.86"/>
    <col collapsed="false" customWidth="true" hidden="false" outlineLevel="0" max="768" min="768" style="0" width="13.29"/>
    <col collapsed="false" customWidth="true" hidden="false" outlineLevel="0" max="769" min="769" style="0" width="50.71"/>
    <col collapsed="false" customWidth="true" hidden="false" outlineLevel="0" max="772" min="770" style="0" width="16.71"/>
    <col collapsed="false" customWidth="true" hidden="false" outlineLevel="0" max="773" min="773" style="0" width="2.85"/>
    <col collapsed="false" customWidth="true" hidden="false" outlineLevel="0" max="774" min="774" style="0" width="5.14"/>
    <col collapsed="false" customWidth="true" hidden="false" outlineLevel="0" max="775" min="775" style="0" width="6.15"/>
    <col collapsed="false" customWidth="true" hidden="false" outlineLevel="0" max="777" min="777" style="0" width="8.86"/>
    <col collapsed="false" customWidth="true" hidden="false" outlineLevel="0" max="778" min="778" style="0" width="15.86"/>
    <col collapsed="false" customWidth="true" hidden="false" outlineLevel="0" max="1024" min="1024" style="0" width="13.29"/>
  </cols>
  <sheetData>
    <row r="1" customFormat="false" ht="75.75" hidden="false" customHeight="true" outlineLevel="0" collapsed="false">
      <c r="A1" s="1" t="s">
        <v>0</v>
      </c>
      <c r="B1" s="1"/>
      <c r="C1" s="1"/>
      <c r="D1" s="1"/>
      <c r="E1" s="1"/>
      <c r="H1" s="2"/>
      <c r="K1" s="3"/>
      <c r="L1" s="3"/>
      <c r="M1" s="3"/>
      <c r="N1" s="3"/>
      <c r="O1" s="3"/>
      <c r="P1" s="3"/>
      <c r="Q1" s="3"/>
      <c r="R1" s="3"/>
      <c r="S1" s="3"/>
    </row>
    <row r="2" customFormat="false" ht="18" hidden="false" customHeight="true" outlineLevel="0" collapsed="false">
      <c r="A2" s="4" t="s">
        <v>1</v>
      </c>
      <c r="B2" s="4"/>
      <c r="C2" s="5" t="s">
        <v>2</v>
      </c>
      <c r="D2" s="5"/>
      <c r="E2" s="5"/>
      <c r="H2" s="6"/>
    </row>
    <row r="3" customFormat="false" ht="22.5" hidden="false" customHeight="true" outlineLevel="0" collapsed="false">
      <c r="A3" s="7" t="s">
        <v>3</v>
      </c>
      <c r="B3" s="8"/>
      <c r="C3" s="9" t="s">
        <v>4</v>
      </c>
      <c r="D3" s="9"/>
      <c r="E3" s="9"/>
      <c r="H3" s="6"/>
    </row>
    <row r="4" customFormat="false" ht="18" hidden="false" customHeight="true" outlineLevel="0" collapsed="false">
      <c r="A4" s="10" t="s">
        <v>5</v>
      </c>
      <c r="B4" s="11" t="n">
        <v>1.11</v>
      </c>
      <c r="C4" s="9" t="s">
        <v>6</v>
      </c>
      <c r="D4" s="9"/>
      <c r="E4" s="9"/>
    </row>
    <row r="5" customFormat="false" ht="25.5" hidden="false" customHeight="true" outlineLevel="0" collapsed="false">
      <c r="A5" s="12" t="s">
        <v>7</v>
      </c>
      <c r="B5" s="13" t="s">
        <v>8</v>
      </c>
      <c r="C5" s="14" t="s">
        <v>9</v>
      </c>
      <c r="D5" s="15" t="s">
        <v>10</v>
      </c>
      <c r="E5" s="16" t="s">
        <v>11</v>
      </c>
    </row>
    <row r="6" customFormat="false" ht="18" hidden="false" customHeight="true" outlineLevel="0" collapsed="false">
      <c r="A6" s="17" t="s">
        <v>12</v>
      </c>
      <c r="B6" s="18" t="str">
        <f aca="false">VLOOKUP(A6,ORÇ!C:J,2,0)</f>
        <v>INSTALAÇÃO MANUT. CANTEIRO MOB., DESMOB. E PLACA DE OBRA </v>
      </c>
      <c r="C6" s="19" t="n">
        <f aca="false">VLOOKUP(A6,ORÇ!C:Y,8,0)</f>
        <v>0</v>
      </c>
      <c r="D6" s="20" t="n">
        <f aca="false">C6/$B$4</f>
        <v>0</v>
      </c>
      <c r="E6" s="21" t="e">
        <f aca="false">C6/$C$15</f>
        <v>#DIV/0!</v>
      </c>
    </row>
    <row r="7" customFormat="false" ht="18" hidden="false" customHeight="true" outlineLevel="0" collapsed="false">
      <c r="A7" s="22" t="s">
        <v>13</v>
      </c>
      <c r="B7" s="18" t="str">
        <f aca="false">VLOOKUP(A7,ORÇ!C:J,2,0)</f>
        <v>SERVIÇOS PRELIMINARES E TERRAPLENAGEM</v>
      </c>
      <c r="C7" s="19" t="n">
        <f aca="false">VLOOKUP(A7,ORÇ!C:Y,8,0)</f>
        <v>0</v>
      </c>
      <c r="D7" s="20" t="n">
        <f aca="false">C7/$B$4</f>
        <v>0</v>
      </c>
      <c r="E7" s="21" t="e">
        <f aca="false">C7/$C$15</f>
        <v>#DIV/0!</v>
      </c>
    </row>
    <row r="8" customFormat="false" ht="18" hidden="false" customHeight="true" outlineLevel="0" collapsed="false">
      <c r="A8" s="22" t="s">
        <v>14</v>
      </c>
      <c r="B8" s="18" t="str">
        <f aca="false">VLOOKUP(A8,ORÇ!C:J,2,0)</f>
        <v>DRENAGEM E O.A.C</v>
      </c>
      <c r="C8" s="19" t="n">
        <f aca="false">VLOOKUP(A8,ORÇ!C:Y,8,0)</f>
        <v>0</v>
      </c>
      <c r="D8" s="20" t="n">
        <f aca="false">C8/$B$4</f>
        <v>0</v>
      </c>
      <c r="E8" s="21" t="e">
        <f aca="false">C8/$C$15</f>
        <v>#DIV/0!</v>
      </c>
    </row>
    <row r="9" customFormat="false" ht="18" hidden="false" customHeight="true" outlineLevel="0" collapsed="false">
      <c r="A9" s="23" t="s">
        <v>15</v>
      </c>
      <c r="B9" s="24" t="str">
        <f aca="false">VLOOKUP(A9,ORÇ!C:J,2,0)</f>
        <v>PAVIMENTAÇÃO</v>
      </c>
      <c r="C9" s="25" t="n">
        <f aca="false">VLOOKUP(A9,ORÇ!C:Y,8,0)</f>
        <v>0</v>
      </c>
      <c r="D9" s="20" t="n">
        <f aca="false">C9/$B$4</f>
        <v>0</v>
      </c>
      <c r="E9" s="21" t="e">
        <f aca="false">C9/$C$15</f>
        <v>#DIV/0!</v>
      </c>
    </row>
    <row r="10" customFormat="false" ht="18" hidden="false" customHeight="true" outlineLevel="0" collapsed="false">
      <c r="A10" s="23" t="s">
        <v>16</v>
      </c>
      <c r="B10" s="24" t="str">
        <f aca="false">VLOOKUP(A10,ORÇ!C:J,2,0)</f>
        <v>SINALIZAÇÃO</v>
      </c>
      <c r="C10" s="25" t="n">
        <f aca="false">VLOOKUP(A10,ORÇ!C:Y,8,0)</f>
        <v>0</v>
      </c>
      <c r="D10" s="20" t="n">
        <f aca="false">C10/$B$4</f>
        <v>0</v>
      </c>
      <c r="E10" s="21" t="e">
        <f aca="false">C10/$C$15</f>
        <v>#DIV/0!</v>
      </c>
    </row>
    <row r="11" customFormat="false" ht="18" hidden="false" customHeight="true" outlineLevel="0" collapsed="false">
      <c r="A11" s="23" t="s">
        <v>17</v>
      </c>
      <c r="B11" s="24" t="str">
        <f aca="false">VLOOKUP(A11,ORÇ!C:J,2,0)</f>
        <v>OBRAS COMPLEMENTARES</v>
      </c>
      <c r="C11" s="25" t="n">
        <f aca="false">VLOOKUP(A11,ORÇ!C:Y,8,0)</f>
        <v>0</v>
      </c>
      <c r="D11" s="20" t="n">
        <f aca="false">C11/$B$4</f>
        <v>0</v>
      </c>
      <c r="E11" s="21" t="e">
        <f aca="false">C11/$C$15</f>
        <v>#DIV/0!</v>
      </c>
    </row>
    <row r="12" customFormat="false" ht="18" hidden="false" customHeight="true" outlineLevel="0" collapsed="false">
      <c r="A12" s="23" t="s">
        <v>18</v>
      </c>
      <c r="B12" s="24" t="str">
        <f aca="false">VLOOKUP(A12,ORÇ!C:J,2,0)</f>
        <v>ILUMINAÇÃO PÚBLICA</v>
      </c>
      <c r="C12" s="25" t="n">
        <f aca="false">VLOOKUP(A12,ORÇ!C:Y,8,0)</f>
        <v>0</v>
      </c>
      <c r="D12" s="20" t="n">
        <f aca="false">C12/$B$4</f>
        <v>0</v>
      </c>
      <c r="E12" s="21" t="e">
        <f aca="false">C12/$C$15</f>
        <v>#DIV/0!</v>
      </c>
      <c r="H12" s="26"/>
      <c r="K12" s="27"/>
    </row>
    <row r="13" customFormat="false" ht="18" hidden="false" customHeight="true" outlineLevel="0" collapsed="false">
      <c r="A13" s="23" t="s">
        <v>19</v>
      </c>
      <c r="B13" s="24" t="str">
        <f aca="false">VLOOKUP(A13,ORÇ!C:J,2,0)</f>
        <v>TRANSPORTE</v>
      </c>
      <c r="C13" s="25" t="n">
        <f aca="false">VLOOKUP(A13,ORÇ!C:Y,8,0)</f>
        <v>0</v>
      </c>
      <c r="D13" s="20" t="n">
        <f aca="false">C13/$B$4</f>
        <v>0</v>
      </c>
      <c r="E13" s="21" t="e">
        <f aca="false">C13/$C$15</f>
        <v>#DIV/0!</v>
      </c>
      <c r="H13" s="26"/>
      <c r="K13" s="27"/>
    </row>
    <row r="14" customFormat="false" ht="18" hidden="false" customHeight="true" outlineLevel="0" collapsed="false">
      <c r="A14" s="23" t="s">
        <v>20</v>
      </c>
      <c r="B14" s="24" t="str">
        <f aca="false">VLOOKUP(A14,ORÇ!C:J,2,0)</f>
        <v>ADMINISTRAÇÃO LOCAL</v>
      </c>
      <c r="C14" s="25" t="n">
        <f aca="false">VLOOKUP(A14,ORÇ!C:Y,8,0)</f>
        <v>0</v>
      </c>
      <c r="D14" s="20" t="n">
        <f aca="false">C14/$B$4</f>
        <v>0</v>
      </c>
      <c r="E14" s="21" t="e">
        <f aca="false">C14/$C$15</f>
        <v>#DIV/0!</v>
      </c>
      <c r="H14" s="26"/>
      <c r="K14" s="27"/>
    </row>
    <row r="15" customFormat="false" ht="20.1" hidden="false" customHeight="true" outlineLevel="0" collapsed="false">
      <c r="A15" s="28" t="s">
        <v>21</v>
      </c>
      <c r="B15" s="28"/>
      <c r="C15" s="29" t="n">
        <f aca="false">SUM(C5:C14)</f>
        <v>0</v>
      </c>
      <c r="D15" s="29" t="n">
        <f aca="false">SUM(D5:D14)</f>
        <v>0</v>
      </c>
      <c r="E15" s="30" t="e">
        <f aca="false">SUM(E5:E14)</f>
        <v>#DIV/0!</v>
      </c>
      <c r="H15" s="31"/>
      <c r="K15" s="27"/>
    </row>
    <row r="17" customFormat="false" ht="18" hidden="false" customHeight="true" outlineLevel="0" collapsed="false">
      <c r="A17" s="32" t="s">
        <v>22</v>
      </c>
      <c r="B17" s="32"/>
      <c r="C17" s="32"/>
      <c r="D17" s="32"/>
      <c r="E17" s="32"/>
    </row>
    <row r="18" customFormat="false" ht="18" hidden="false" customHeight="true" outlineLevel="0" collapsed="false">
      <c r="A18" s="12" t="s">
        <v>23</v>
      </c>
      <c r="B18" s="13" t="s">
        <v>8</v>
      </c>
      <c r="C18" s="13"/>
      <c r="D18" s="13"/>
      <c r="E18" s="16" t="s">
        <v>24</v>
      </c>
    </row>
    <row r="19" customFormat="false" ht="18" hidden="false" customHeight="true" outlineLevel="0" collapsed="false">
      <c r="A19" s="33" t="s">
        <v>25</v>
      </c>
      <c r="B19" s="34" t="s">
        <v>26</v>
      </c>
      <c r="C19" s="34"/>
      <c r="D19" s="34"/>
      <c r="E19" s="35" t="s">
        <v>27</v>
      </c>
      <c r="H19" s="36"/>
    </row>
    <row r="20" customFormat="false" ht="18" hidden="false" customHeight="true" outlineLevel="0" collapsed="false">
      <c r="A20" s="22" t="s">
        <v>28</v>
      </c>
      <c r="B20" s="37" t="s">
        <v>29</v>
      </c>
      <c r="C20" s="37"/>
      <c r="D20" s="37"/>
      <c r="E20" s="38" t="s">
        <v>30</v>
      </c>
      <c r="H20" s="36"/>
    </row>
    <row r="21" customFormat="false" ht="18" hidden="false" customHeight="true" outlineLevel="0" collapsed="false">
      <c r="A21" s="22" t="s">
        <v>31</v>
      </c>
      <c r="B21" s="37" t="s">
        <v>29</v>
      </c>
      <c r="C21" s="37"/>
      <c r="D21" s="37"/>
      <c r="E21" s="38" t="s">
        <v>32</v>
      </c>
      <c r="H21" s="36"/>
    </row>
    <row r="22" customFormat="false" ht="18" hidden="false" customHeight="true" outlineLevel="0" collapsed="false">
      <c r="A22" s="22" t="s">
        <v>33</v>
      </c>
      <c r="B22" s="37" t="s">
        <v>34</v>
      </c>
      <c r="C22" s="37"/>
      <c r="D22" s="37"/>
      <c r="E22" s="38" t="s">
        <v>35</v>
      </c>
      <c r="H22" s="36"/>
    </row>
    <row r="23" customFormat="false" ht="18" hidden="false" customHeight="true" outlineLevel="0" collapsed="false">
      <c r="A23" s="39" t="s">
        <v>36</v>
      </c>
      <c r="B23" s="40" t="s">
        <v>37</v>
      </c>
      <c r="C23" s="40"/>
      <c r="D23" s="40"/>
      <c r="E23" s="41" t="s">
        <v>38</v>
      </c>
    </row>
  </sheetData>
  <mergeCells count="13">
    <mergeCell ref="A1:E1"/>
    <mergeCell ref="A2:B2"/>
    <mergeCell ref="C2:E2"/>
    <mergeCell ref="C3:E3"/>
    <mergeCell ref="C4:E4"/>
    <mergeCell ref="A15:B15"/>
    <mergeCell ref="A17:E17"/>
    <mergeCell ref="B18:D18"/>
    <mergeCell ref="B19:D19"/>
    <mergeCell ref="B20:D20"/>
    <mergeCell ref="B21:D21"/>
    <mergeCell ref="B22:D22"/>
    <mergeCell ref="B23:D23"/>
  </mergeCells>
  <conditionalFormatting sqref="H2:H3">
    <cfRule type="containsText" priority="2" operator="containsText" aboveAverage="0" equalAverage="0" bottom="0" percent="0" rank="0" text="ERRO" dxfId="0">
      <formula>NOT(ISERROR(SEARCH("ERRO",H2)))</formula>
    </cfRule>
    <cfRule type="containsText" priority="3" operator="containsText" aboveAverage="0" equalAverage="0" bottom="0" percent="0" rank="0" text="OK!" dxfId="1">
      <formula>NOT(ISERROR(SEARCH("OK!",H2)))</formula>
    </cfRule>
    <cfRule type="iconSet" priority="4">
      <iconSet iconSet="3TrafficLights1">
        <cfvo type="percent" val="0"/>
        <cfvo type="percent" val="33"/>
        <cfvo type="percent" val="67"/>
      </iconSet>
    </cfRule>
    <cfRule type="cellIs" priority="5" operator="equal" aboveAverage="0" equalAverage="0" bottom="0" percent="0" rank="0" text="" dxfId="2">
      <formula>"""OK!"""</formula>
    </cfRule>
    <cfRule type="cellIs" priority="6" operator="equal" aboveAverage="0" equalAverage="0" bottom="0" percent="0" rank="0" text="" dxfId="3">
      <formula>"""OK!"""</formula>
    </cfRule>
    <cfRule type="colorScale" priority="7">
      <colorScale>
        <cfvo type="min" val="0"/>
        <cfvo type="max" val="0"/>
        <color rgb="FFFFEF9C"/>
        <color rgb="FF63BE7B"/>
      </colorScale>
    </cfRule>
  </conditionalFormatting>
  <printOptions headings="false" gridLines="false" gridLinesSet="true" horizontalCentered="true" verticalCentered="false"/>
  <pageMargins left="0.511805555555556" right="0.511805555555556" top="0.7875" bottom="0.7875" header="0.511811023622047" footer="0.315277777777778"/>
  <pageSetup paperSize="9" scale="100" fitToWidth="1" fitToHeight="0" pageOrder="downThenOver" orientation="landscape" blackAndWhite="false" draft="false" cellComments="none" firstPageNumber="10" useFirstPageNumber="true" horizontalDpi="300" verticalDpi="300" copies="1"/>
  <headerFooter differentFirst="false" differentOddEven="false">
    <oddHeader/>
    <oddFooter>&amp;C&amp;P</oddFooter>
  </headerFooter>
  <colBreaks count="1" manualBreakCount="1">
    <brk id="6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tabColor rgb="FFE2F0D9"/>
    <pageSetUpPr fitToPage="true"/>
  </sheetPr>
  <dimension ref="A1:T156"/>
  <sheetViews>
    <sheetView showFormulas="false" showGridLines="true" showRowColHeaders="true" showZeros="true" rightToLeft="false" tabSelected="true" showOutlineSymbols="true" defaultGridColor="true" view="pageBreakPreview" topLeftCell="A19" colorId="64" zoomScale="100" zoomScaleNormal="100" zoomScalePageLayoutView="100" workbookViewId="0">
      <selection pane="topLeft" activeCell="G6" activeCellId="0" sqref="G6"/>
    </sheetView>
  </sheetViews>
  <sheetFormatPr defaultColWidth="15.4453125" defaultRowHeight="16.5" zeroHeight="false" outlineLevelRow="0" outlineLevelCol="0"/>
  <cols>
    <col collapsed="false" customWidth="true" hidden="false" outlineLevel="0" max="1" min="1" style="42" width="10.42"/>
    <col collapsed="false" customWidth="true" hidden="false" outlineLevel="0" max="3" min="2" style="43" width="6.57"/>
    <col collapsed="false" customWidth="true" hidden="false" outlineLevel="0" max="4" min="4" style="43" width="72.14"/>
    <col collapsed="false" customWidth="true" hidden="false" outlineLevel="0" max="5" min="5" style="43" width="4.86"/>
    <col collapsed="false" customWidth="true" hidden="false" outlineLevel="0" max="6" min="6" style="43" width="10"/>
    <col collapsed="false" customWidth="true" hidden="false" outlineLevel="0" max="7" min="7" style="43" width="12.71"/>
    <col collapsed="false" customWidth="true" hidden="false" outlineLevel="0" max="8" min="8" style="43" width="13.29"/>
    <col collapsed="false" customWidth="true" hidden="true" outlineLevel="0" max="9" min="9" style="44" width="13.14"/>
    <col collapsed="false" customWidth="true" hidden="false" outlineLevel="0" max="10" min="10" style="43" width="11.71"/>
    <col collapsed="false" customWidth="true" hidden="false" outlineLevel="0" max="18" min="11" style="43" width="5.7"/>
    <col collapsed="false" customWidth="false" hidden="false" outlineLevel="0" max="255" min="19" style="43" width="15.42"/>
    <col collapsed="false" customWidth="true" hidden="false" outlineLevel="0" max="256" min="256" style="43" width="10.42"/>
    <col collapsed="false" customWidth="true" hidden="false" outlineLevel="0" max="258" min="257" style="43" width="6.57"/>
    <col collapsed="false" customWidth="true" hidden="false" outlineLevel="0" max="259" min="259" style="43" width="72.14"/>
    <col collapsed="false" customWidth="true" hidden="false" outlineLevel="0" max="260" min="260" style="43" width="4.43"/>
    <col collapsed="false" customWidth="true" hidden="false" outlineLevel="0" max="261" min="261" style="43" width="10"/>
    <col collapsed="false" customWidth="true" hidden="false" outlineLevel="0" max="263" min="262" style="43" width="12.71"/>
    <col collapsed="false" customWidth="true" hidden="false" outlineLevel="0" max="264" min="264" style="43" width="13.29"/>
    <col collapsed="false" customWidth="true" hidden="false" outlineLevel="0" max="265" min="265" style="43" width="13.14"/>
    <col collapsed="false" customWidth="true" hidden="false" outlineLevel="0" max="266" min="266" style="43" width="7.86"/>
    <col collapsed="false" customWidth="true" hidden="false" outlineLevel="0" max="267" min="267" style="43" width="8.29"/>
    <col collapsed="false" customWidth="true" hidden="false" outlineLevel="0" max="268" min="268" style="43" width="10.58"/>
    <col collapsed="false" customWidth="false" hidden="false" outlineLevel="0" max="511" min="269" style="43" width="15.42"/>
    <col collapsed="false" customWidth="true" hidden="false" outlineLevel="0" max="512" min="512" style="43" width="10.42"/>
    <col collapsed="false" customWidth="true" hidden="false" outlineLevel="0" max="514" min="513" style="43" width="6.57"/>
    <col collapsed="false" customWidth="true" hidden="false" outlineLevel="0" max="515" min="515" style="43" width="72.14"/>
    <col collapsed="false" customWidth="true" hidden="false" outlineLevel="0" max="516" min="516" style="43" width="4.43"/>
    <col collapsed="false" customWidth="true" hidden="false" outlineLevel="0" max="517" min="517" style="43" width="10"/>
    <col collapsed="false" customWidth="true" hidden="false" outlineLevel="0" max="519" min="518" style="43" width="12.71"/>
    <col collapsed="false" customWidth="true" hidden="false" outlineLevel="0" max="520" min="520" style="43" width="13.29"/>
    <col collapsed="false" customWidth="true" hidden="false" outlineLevel="0" max="521" min="521" style="43" width="13.14"/>
    <col collapsed="false" customWidth="true" hidden="false" outlineLevel="0" max="522" min="522" style="43" width="7.86"/>
    <col collapsed="false" customWidth="true" hidden="false" outlineLevel="0" max="523" min="523" style="43" width="8.29"/>
    <col collapsed="false" customWidth="true" hidden="false" outlineLevel="0" max="524" min="524" style="43" width="10.58"/>
    <col collapsed="false" customWidth="false" hidden="false" outlineLevel="0" max="767" min="525" style="43" width="15.42"/>
    <col collapsed="false" customWidth="true" hidden="false" outlineLevel="0" max="768" min="768" style="43" width="10.42"/>
    <col collapsed="false" customWidth="true" hidden="false" outlineLevel="0" max="770" min="769" style="43" width="6.57"/>
    <col collapsed="false" customWidth="true" hidden="false" outlineLevel="0" max="771" min="771" style="43" width="72.14"/>
    <col collapsed="false" customWidth="true" hidden="false" outlineLevel="0" max="772" min="772" style="43" width="4.43"/>
    <col collapsed="false" customWidth="true" hidden="false" outlineLevel="0" max="773" min="773" style="43" width="10"/>
    <col collapsed="false" customWidth="true" hidden="false" outlineLevel="0" max="775" min="774" style="43" width="12.71"/>
    <col collapsed="false" customWidth="true" hidden="false" outlineLevel="0" max="776" min="776" style="43" width="13.29"/>
    <col collapsed="false" customWidth="true" hidden="false" outlineLevel="0" max="777" min="777" style="43" width="13.14"/>
    <col collapsed="false" customWidth="true" hidden="false" outlineLevel="0" max="778" min="778" style="43" width="7.86"/>
    <col collapsed="false" customWidth="true" hidden="false" outlineLevel="0" max="779" min="779" style="43" width="8.29"/>
    <col collapsed="false" customWidth="true" hidden="false" outlineLevel="0" max="780" min="780" style="43" width="10.58"/>
    <col collapsed="false" customWidth="false" hidden="false" outlineLevel="0" max="1023" min="781" style="43" width="15.42"/>
    <col collapsed="false" customWidth="true" hidden="false" outlineLevel="0" max="1024" min="1024" style="43" width="10.42"/>
  </cols>
  <sheetData>
    <row r="1" customFormat="false" ht="65.1" hidden="false" customHeight="true" outlineLevel="0" collapsed="false">
      <c r="A1" s="45" t="s">
        <v>39</v>
      </c>
      <c r="B1" s="45"/>
      <c r="C1" s="45"/>
      <c r="D1" s="45"/>
      <c r="E1" s="45"/>
      <c r="F1" s="45"/>
      <c r="G1" s="45"/>
      <c r="H1" s="45"/>
      <c r="I1" s="46" t="s">
        <v>40</v>
      </c>
      <c r="J1" s="2"/>
    </row>
    <row r="2" customFormat="false" ht="15" hidden="false" customHeight="true" outlineLevel="0" collapsed="false">
      <c r="A2" s="47" t="s">
        <v>1</v>
      </c>
      <c r="B2" s="47"/>
      <c r="C2" s="47"/>
      <c r="D2" s="47"/>
      <c r="E2" s="48" t="s">
        <v>41</v>
      </c>
      <c r="F2" s="49" t="n">
        <v>0.2332</v>
      </c>
      <c r="H2" s="50"/>
    </row>
    <row r="3" customFormat="false" ht="15" hidden="false" customHeight="true" outlineLevel="0" collapsed="false">
      <c r="A3" s="51" t="s">
        <v>3</v>
      </c>
      <c r="B3" s="51"/>
      <c r="C3" s="51"/>
      <c r="D3" s="51"/>
      <c r="E3" s="52" t="s">
        <v>42</v>
      </c>
      <c r="F3" s="52"/>
      <c r="G3" s="52"/>
      <c r="H3" s="52"/>
    </row>
    <row r="4" customFormat="false" ht="15" hidden="false" customHeight="true" outlineLevel="0" collapsed="false">
      <c r="A4" s="51" t="s">
        <v>5</v>
      </c>
      <c r="B4" s="53" t="n">
        <v>1.11</v>
      </c>
      <c r="C4" s="53"/>
      <c r="D4" s="54"/>
      <c r="E4" s="52"/>
      <c r="F4" s="52"/>
      <c r="G4" s="52"/>
      <c r="H4" s="52"/>
    </row>
    <row r="5" customFormat="false" ht="15" hidden="false" customHeight="true" outlineLevel="0" collapsed="false">
      <c r="A5" s="55" t="s">
        <v>43</v>
      </c>
      <c r="B5" s="56"/>
      <c r="C5" s="57" t="n">
        <v>8</v>
      </c>
      <c r="D5" s="57"/>
      <c r="E5" s="52" t="s">
        <v>44</v>
      </c>
      <c r="F5" s="52"/>
      <c r="G5" s="52"/>
      <c r="H5" s="52"/>
    </row>
    <row r="6" customFormat="false" ht="33.75" hidden="false" customHeight="false" outlineLevel="0" collapsed="false">
      <c r="A6" s="58" t="s">
        <v>45</v>
      </c>
      <c r="B6" s="59" t="s">
        <v>46</v>
      </c>
      <c r="C6" s="59" t="s">
        <v>7</v>
      </c>
      <c r="D6" s="59" t="s">
        <v>47</v>
      </c>
      <c r="E6" s="59" t="s">
        <v>48</v>
      </c>
      <c r="F6" s="59" t="s">
        <v>49</v>
      </c>
      <c r="G6" s="59" t="s">
        <v>50</v>
      </c>
      <c r="H6" s="60" t="s">
        <v>51</v>
      </c>
    </row>
    <row r="7" customFormat="false" ht="15" hidden="false" customHeight="true" outlineLevel="0" collapsed="false">
      <c r="A7" s="61"/>
      <c r="B7" s="61"/>
      <c r="C7" s="62" t="s">
        <v>12</v>
      </c>
      <c r="D7" s="63" t="s">
        <v>52</v>
      </c>
      <c r="E7" s="64"/>
      <c r="F7" s="64"/>
      <c r="G7" s="64"/>
      <c r="H7" s="65"/>
      <c r="I7" s="66" t="n">
        <f aca="false">H30</f>
        <v>0</v>
      </c>
    </row>
    <row r="8" customFormat="false" ht="15" hidden="false" customHeight="true" outlineLevel="0" collapsed="false">
      <c r="A8" s="67"/>
      <c r="B8" s="68"/>
      <c r="C8" s="62" t="s">
        <v>53</v>
      </c>
      <c r="D8" s="63" t="s">
        <v>54</v>
      </c>
      <c r="E8" s="64"/>
      <c r="F8" s="64"/>
      <c r="G8" s="64"/>
      <c r="H8" s="65"/>
      <c r="I8" s="66"/>
    </row>
    <row r="9" customFormat="false" ht="22.5" hidden="false" customHeight="false" outlineLevel="0" collapsed="false">
      <c r="A9" s="69" t="n">
        <v>41500</v>
      </c>
      <c r="B9" s="70" t="s">
        <v>55</v>
      </c>
      <c r="C9" s="70" t="s">
        <v>56</v>
      </c>
      <c r="D9" s="71" t="s">
        <v>57</v>
      </c>
      <c r="E9" s="72" t="s">
        <v>58</v>
      </c>
      <c r="F9" s="73" t="n">
        <v>18</v>
      </c>
      <c r="G9" s="72"/>
      <c r="H9" s="74" t="n">
        <f aca="false">ROUND(ROUND(F9,2)*ROUND(G9,2),2)</f>
        <v>0</v>
      </c>
      <c r="I9" s="66"/>
      <c r="O9" s="75"/>
      <c r="P9" s="75"/>
      <c r="T9" s="76"/>
    </row>
    <row r="10" customFormat="false" ht="22.5" hidden="false" customHeight="false" outlineLevel="0" collapsed="false">
      <c r="A10" s="77" t="n">
        <v>42511</v>
      </c>
      <c r="B10" s="78" t="s">
        <v>55</v>
      </c>
      <c r="C10" s="70" t="s">
        <v>59</v>
      </c>
      <c r="D10" s="71" t="s">
        <v>60</v>
      </c>
      <c r="E10" s="72" t="s">
        <v>61</v>
      </c>
      <c r="F10" s="73" t="n">
        <v>8</v>
      </c>
      <c r="G10" s="72"/>
      <c r="H10" s="79" t="n">
        <f aca="false">ROUND(ROUND(F10,2)*ROUND(G10,2),2)</f>
        <v>0</v>
      </c>
      <c r="I10" s="66"/>
      <c r="O10" s="75"/>
      <c r="P10" s="75"/>
      <c r="T10" s="76"/>
    </row>
    <row r="11" customFormat="false" ht="22.5" hidden="false" customHeight="false" outlineLevel="0" collapsed="false">
      <c r="A11" s="77" t="n">
        <v>41579</v>
      </c>
      <c r="B11" s="78" t="s">
        <v>55</v>
      </c>
      <c r="C11" s="70" t="s">
        <v>62</v>
      </c>
      <c r="D11" s="71" t="s">
        <v>63</v>
      </c>
      <c r="E11" s="72" t="s">
        <v>61</v>
      </c>
      <c r="F11" s="73" t="n">
        <v>8</v>
      </c>
      <c r="G11" s="72"/>
      <c r="H11" s="79" t="n">
        <f aca="false">ROUND(ROUND(F11,2)*ROUND(G11,2),2)</f>
        <v>0</v>
      </c>
      <c r="I11" s="66"/>
      <c r="O11" s="75"/>
      <c r="P11" s="75"/>
      <c r="T11" s="76"/>
    </row>
    <row r="12" customFormat="false" ht="22.5" hidden="false" customHeight="false" outlineLevel="0" collapsed="false">
      <c r="A12" s="77" t="n">
        <v>41678</v>
      </c>
      <c r="B12" s="78" t="s">
        <v>55</v>
      </c>
      <c r="C12" s="70" t="s">
        <v>64</v>
      </c>
      <c r="D12" s="71" t="s">
        <v>65</v>
      </c>
      <c r="E12" s="72" t="s">
        <v>61</v>
      </c>
      <c r="F12" s="73" t="n">
        <v>8</v>
      </c>
      <c r="G12" s="72"/>
      <c r="H12" s="79" t="n">
        <f aca="false">ROUND(ROUND(F12,2)*ROUND(G12,2),2)</f>
        <v>0</v>
      </c>
      <c r="I12" s="66"/>
      <c r="O12" s="75"/>
      <c r="P12" s="75"/>
      <c r="T12" s="76"/>
    </row>
    <row r="13" customFormat="false" ht="22.5" hidden="false" customHeight="false" outlineLevel="0" collapsed="false">
      <c r="A13" s="77" t="n">
        <v>41580</v>
      </c>
      <c r="B13" s="78" t="s">
        <v>55</v>
      </c>
      <c r="C13" s="70" t="s">
        <v>66</v>
      </c>
      <c r="D13" s="71" t="s">
        <v>67</v>
      </c>
      <c r="E13" s="72" t="s">
        <v>61</v>
      </c>
      <c r="F13" s="73" t="n">
        <v>8</v>
      </c>
      <c r="G13" s="72"/>
      <c r="H13" s="79" t="n">
        <f aca="false">ROUND(ROUND(F13,2)*ROUND(G13,2),2)</f>
        <v>0</v>
      </c>
      <c r="I13" s="66"/>
      <c r="O13" s="75"/>
      <c r="P13" s="75"/>
      <c r="T13" s="76"/>
    </row>
    <row r="14" customFormat="false" ht="22.5" hidden="false" customHeight="false" outlineLevel="0" collapsed="false">
      <c r="A14" s="77" t="n">
        <v>41501</v>
      </c>
      <c r="B14" s="78" t="s">
        <v>55</v>
      </c>
      <c r="C14" s="70" t="s">
        <v>68</v>
      </c>
      <c r="D14" s="71" t="s">
        <v>69</v>
      </c>
      <c r="E14" s="72" t="s">
        <v>70</v>
      </c>
      <c r="F14" s="73" t="n">
        <v>25</v>
      </c>
      <c r="G14" s="72"/>
      <c r="H14" s="79" t="n">
        <f aca="false">ROUND(ROUND(F14,2)*ROUND(G14,2),2)</f>
        <v>0</v>
      </c>
      <c r="I14" s="66"/>
      <c r="O14" s="75"/>
      <c r="P14" s="75"/>
      <c r="T14" s="76"/>
    </row>
    <row r="15" customFormat="false" ht="22.5" hidden="false" customHeight="false" outlineLevel="0" collapsed="false">
      <c r="A15" s="77" t="n">
        <v>41499</v>
      </c>
      <c r="B15" s="78" t="s">
        <v>55</v>
      </c>
      <c r="C15" s="70" t="s">
        <v>71</v>
      </c>
      <c r="D15" s="71" t="s">
        <v>72</v>
      </c>
      <c r="E15" s="72" t="s">
        <v>70</v>
      </c>
      <c r="F15" s="73" t="n">
        <v>25</v>
      </c>
      <c r="G15" s="72"/>
      <c r="H15" s="79" t="n">
        <f aca="false">ROUND(ROUND(F15,2)*ROUND(G15,2),2)</f>
        <v>0</v>
      </c>
      <c r="I15" s="66"/>
      <c r="O15" s="75"/>
      <c r="P15" s="75"/>
      <c r="T15" s="76"/>
    </row>
    <row r="16" customFormat="false" ht="22.5" hidden="false" customHeight="false" outlineLevel="0" collapsed="false">
      <c r="A16" s="77" t="n">
        <v>41503</v>
      </c>
      <c r="B16" s="78" t="s">
        <v>55</v>
      </c>
      <c r="C16" s="70" t="s">
        <v>73</v>
      </c>
      <c r="D16" s="71" t="s">
        <v>74</v>
      </c>
      <c r="E16" s="72" t="s">
        <v>70</v>
      </c>
      <c r="F16" s="73" t="n">
        <v>20</v>
      </c>
      <c r="G16" s="72"/>
      <c r="H16" s="79" t="n">
        <f aca="false">ROUND(ROUND(F16,2)*ROUND(G16,2),2)</f>
        <v>0</v>
      </c>
      <c r="I16" s="66"/>
      <c r="O16" s="75"/>
      <c r="P16" s="75"/>
      <c r="T16" s="76"/>
    </row>
    <row r="17" customFormat="false" ht="22.5" hidden="false" customHeight="false" outlineLevel="0" collapsed="false">
      <c r="A17" s="77" t="n">
        <v>41527</v>
      </c>
      <c r="B17" s="78" t="s">
        <v>55</v>
      </c>
      <c r="C17" s="70" t="s">
        <v>75</v>
      </c>
      <c r="D17" s="71" t="s">
        <v>76</v>
      </c>
      <c r="E17" s="72" t="s">
        <v>77</v>
      </c>
      <c r="F17" s="73" t="n">
        <v>2</v>
      </c>
      <c r="G17" s="72"/>
      <c r="H17" s="79" t="n">
        <f aca="false">ROUND(ROUND(F17,2)*ROUND(G17,2),2)</f>
        <v>0</v>
      </c>
      <c r="I17" s="66"/>
      <c r="O17" s="75"/>
      <c r="P17" s="75"/>
      <c r="T17" s="76"/>
    </row>
    <row r="18" customFormat="false" ht="22.5" hidden="false" customHeight="false" outlineLevel="0" collapsed="false">
      <c r="A18" s="77" t="n">
        <v>100882</v>
      </c>
      <c r="B18" s="78" t="s">
        <v>55</v>
      </c>
      <c r="C18" s="70" t="s">
        <v>78</v>
      </c>
      <c r="D18" s="71" t="s">
        <v>79</v>
      </c>
      <c r="E18" s="72" t="s">
        <v>70</v>
      </c>
      <c r="F18" s="73" t="n">
        <v>140</v>
      </c>
      <c r="G18" s="72"/>
      <c r="H18" s="79" t="n">
        <f aca="false">ROUND(ROUND(F18,2)*ROUND(G18,2),2)</f>
        <v>0</v>
      </c>
      <c r="I18" s="66"/>
      <c r="O18" s="75"/>
      <c r="P18" s="75"/>
      <c r="T18" s="76"/>
    </row>
    <row r="19" customFormat="false" ht="22.5" hidden="false" customHeight="false" outlineLevel="0" collapsed="false">
      <c r="A19" s="77" t="n">
        <v>41546</v>
      </c>
      <c r="B19" s="78" t="s">
        <v>55</v>
      </c>
      <c r="C19" s="70" t="s">
        <v>80</v>
      </c>
      <c r="D19" s="71" t="s">
        <v>81</v>
      </c>
      <c r="E19" s="72" t="s">
        <v>82</v>
      </c>
      <c r="F19" s="73" t="n">
        <v>10</v>
      </c>
      <c r="G19" s="72"/>
      <c r="H19" s="79" t="n">
        <f aca="false">ROUND(ROUND(F19,2)*ROUND(G19,2),2)</f>
        <v>0</v>
      </c>
      <c r="I19" s="66"/>
      <c r="O19" s="75"/>
      <c r="P19" s="75"/>
      <c r="T19" s="76"/>
    </row>
    <row r="20" customFormat="false" ht="22.5" hidden="false" customHeight="false" outlineLevel="0" collapsed="false">
      <c r="A20" s="77" t="n">
        <v>41545</v>
      </c>
      <c r="B20" s="78" t="s">
        <v>55</v>
      </c>
      <c r="C20" s="70" t="s">
        <v>83</v>
      </c>
      <c r="D20" s="71" t="s">
        <v>84</v>
      </c>
      <c r="E20" s="72" t="s">
        <v>82</v>
      </c>
      <c r="F20" s="73" t="n">
        <v>6</v>
      </c>
      <c r="G20" s="72"/>
      <c r="H20" s="79" t="n">
        <f aca="false">ROUND(ROUND(F20,2)*ROUND(G20,2),2)</f>
        <v>0</v>
      </c>
      <c r="I20" s="66"/>
      <c r="O20" s="75"/>
      <c r="P20" s="75"/>
      <c r="T20" s="76"/>
    </row>
    <row r="21" customFormat="false" ht="22.5" hidden="false" customHeight="false" outlineLevel="0" collapsed="false">
      <c r="A21" s="77" t="n">
        <v>41547</v>
      </c>
      <c r="B21" s="78" t="s">
        <v>55</v>
      </c>
      <c r="C21" s="70" t="s">
        <v>85</v>
      </c>
      <c r="D21" s="71" t="s">
        <v>86</v>
      </c>
      <c r="E21" s="72" t="s">
        <v>82</v>
      </c>
      <c r="F21" s="73" t="n">
        <v>6</v>
      </c>
      <c r="G21" s="72"/>
      <c r="H21" s="79" t="n">
        <f aca="false">ROUND(ROUND(F21,2)*ROUND(G21,2),2)</f>
        <v>0</v>
      </c>
      <c r="I21" s="66"/>
      <c r="O21" s="75"/>
      <c r="P21" s="75"/>
      <c r="T21" s="76"/>
    </row>
    <row r="22" customFormat="false" ht="22.5" hidden="false" customHeight="false" outlineLevel="0" collapsed="false">
      <c r="A22" s="77" t="n">
        <v>41544</v>
      </c>
      <c r="B22" s="78" t="s">
        <v>55</v>
      </c>
      <c r="C22" s="70" t="s">
        <v>87</v>
      </c>
      <c r="D22" s="71" t="s">
        <v>88</v>
      </c>
      <c r="E22" s="72" t="s">
        <v>82</v>
      </c>
      <c r="F22" s="73" t="n">
        <v>10</v>
      </c>
      <c r="G22" s="72"/>
      <c r="H22" s="79" t="n">
        <f aca="false">ROUND(ROUND(F22,2)*ROUND(G22,2),2)</f>
        <v>0</v>
      </c>
      <c r="I22" s="66"/>
      <c r="O22" s="75"/>
      <c r="P22" s="75"/>
      <c r="T22" s="76"/>
    </row>
    <row r="23" customFormat="false" ht="22.5" hidden="false" customHeight="false" outlineLevel="0" collapsed="false">
      <c r="A23" s="77" t="n">
        <v>41495</v>
      </c>
      <c r="B23" s="78" t="s">
        <v>55</v>
      </c>
      <c r="C23" s="70" t="s">
        <v>89</v>
      </c>
      <c r="D23" s="71" t="s">
        <v>90</v>
      </c>
      <c r="E23" s="72" t="s">
        <v>77</v>
      </c>
      <c r="F23" s="73" t="n">
        <v>4</v>
      </c>
      <c r="G23" s="72"/>
      <c r="H23" s="79" t="n">
        <f aca="false">ROUND(ROUND(F23,2)*ROUND(G23,2),2)</f>
        <v>0</v>
      </c>
      <c r="I23" s="66"/>
      <c r="O23" s="75"/>
      <c r="P23" s="75"/>
      <c r="T23" s="76"/>
    </row>
    <row r="24" customFormat="false" ht="15" hidden="false" customHeight="true" outlineLevel="0" collapsed="false">
      <c r="A24" s="67"/>
      <c r="B24" s="68"/>
      <c r="C24" s="62" t="s">
        <v>91</v>
      </c>
      <c r="D24" s="63" t="s">
        <v>92</v>
      </c>
      <c r="E24" s="64"/>
      <c r="F24" s="64"/>
      <c r="G24" s="64"/>
      <c r="H24" s="65"/>
      <c r="I24" s="66"/>
      <c r="T24" s="76"/>
    </row>
    <row r="25" customFormat="false" ht="22.5" hidden="false" customHeight="false" outlineLevel="0" collapsed="false">
      <c r="A25" s="80" t="n">
        <v>42046</v>
      </c>
      <c r="B25" s="78" t="s">
        <v>55</v>
      </c>
      <c r="C25" s="70" t="s">
        <v>93</v>
      </c>
      <c r="D25" s="71" t="s">
        <v>94</v>
      </c>
      <c r="E25" s="72" t="s">
        <v>77</v>
      </c>
      <c r="F25" s="73" t="n">
        <v>22</v>
      </c>
      <c r="G25" s="72"/>
      <c r="H25" s="79" t="n">
        <f aca="false">ROUND(ROUND(F25,2)*ROUND(G25,2),2)</f>
        <v>0</v>
      </c>
      <c r="I25" s="66"/>
      <c r="O25" s="75"/>
      <c r="P25" s="75"/>
      <c r="T25" s="76"/>
    </row>
    <row r="26" customFormat="false" ht="22.5" hidden="false" customHeight="false" outlineLevel="0" collapsed="false">
      <c r="A26" s="81" t="n">
        <v>42047</v>
      </c>
      <c r="B26" s="78" t="s">
        <v>55</v>
      </c>
      <c r="C26" s="70" t="s">
        <v>95</v>
      </c>
      <c r="D26" s="71" t="s">
        <v>96</v>
      </c>
      <c r="E26" s="72" t="s">
        <v>77</v>
      </c>
      <c r="F26" s="73" t="n">
        <v>22</v>
      </c>
      <c r="G26" s="72"/>
      <c r="H26" s="79" t="n">
        <f aca="false">ROUND(ROUND(F26,2)*ROUND(G26,2),2)</f>
        <v>0</v>
      </c>
      <c r="I26" s="66"/>
      <c r="O26" s="75"/>
      <c r="P26" s="75"/>
      <c r="T26" s="76"/>
    </row>
    <row r="27" customFormat="false" ht="22.5" hidden="false" customHeight="false" outlineLevel="0" collapsed="false">
      <c r="A27" s="81" t="n">
        <v>41359</v>
      </c>
      <c r="B27" s="78" t="s">
        <v>55</v>
      </c>
      <c r="C27" s="70" t="s">
        <v>97</v>
      </c>
      <c r="D27" s="71" t="s">
        <v>98</v>
      </c>
      <c r="E27" s="72" t="s">
        <v>70</v>
      </c>
      <c r="F27" s="73" t="n">
        <v>333</v>
      </c>
      <c r="G27" s="72"/>
      <c r="H27" s="79" t="n">
        <f aca="false">ROUND(ROUND(F27,2)*ROUND(G27,2),2)</f>
        <v>0</v>
      </c>
      <c r="I27" s="66"/>
      <c r="O27" s="75"/>
      <c r="P27" s="75"/>
      <c r="T27" s="76"/>
    </row>
    <row r="28" customFormat="false" ht="22.5" hidden="false" customHeight="false" outlineLevel="0" collapsed="false">
      <c r="A28" s="81" t="n">
        <v>40937</v>
      </c>
      <c r="B28" s="78" t="s">
        <v>55</v>
      </c>
      <c r="C28" s="70" t="s">
        <v>99</v>
      </c>
      <c r="D28" s="71" t="s">
        <v>100</v>
      </c>
      <c r="E28" s="72" t="s">
        <v>58</v>
      </c>
      <c r="F28" s="73" t="n">
        <v>11</v>
      </c>
      <c r="G28" s="72"/>
      <c r="H28" s="79" t="n">
        <f aca="false">ROUND(ROUND(F28,2)*ROUND(G28,2),2)</f>
        <v>0</v>
      </c>
      <c r="I28" s="66"/>
      <c r="O28" s="75"/>
      <c r="P28" s="75"/>
      <c r="T28" s="76"/>
    </row>
    <row r="29" customFormat="false" ht="22.5" hidden="false" customHeight="false" outlineLevel="0" collapsed="false">
      <c r="A29" s="81" t="n">
        <v>41202</v>
      </c>
      <c r="B29" s="78" t="s">
        <v>55</v>
      </c>
      <c r="C29" s="70" t="s">
        <v>101</v>
      </c>
      <c r="D29" s="71" t="s">
        <v>102</v>
      </c>
      <c r="E29" s="72" t="s">
        <v>70</v>
      </c>
      <c r="F29" s="73" t="n">
        <v>167</v>
      </c>
      <c r="G29" s="72"/>
      <c r="H29" s="79" t="n">
        <f aca="false">ROUND(ROUND(F29,2)*ROUND(G29,2),2)</f>
        <v>0</v>
      </c>
      <c r="I29" s="66"/>
      <c r="O29" s="75"/>
      <c r="P29" s="75"/>
      <c r="T29" s="76"/>
    </row>
    <row r="30" customFormat="false" ht="15" hidden="false" customHeight="true" outlineLevel="0" collapsed="false">
      <c r="A30" s="82" t="str">
        <f aca="false">_xlfn.CONCAT("SUB - TOTAL ",D7)</f>
        <v>SUB - TOTAL INSTALAÇÃO MANUT. CANTEIRO MOB., DESMOB. E PLACA DE OBRA </v>
      </c>
      <c r="B30" s="82"/>
      <c r="C30" s="82"/>
      <c r="D30" s="82"/>
      <c r="E30" s="82"/>
      <c r="F30" s="82"/>
      <c r="G30" s="82"/>
      <c r="H30" s="83" t="n">
        <f aca="false">SUM(H7:H29)</f>
        <v>0</v>
      </c>
      <c r="I30" s="66"/>
      <c r="O30" s="75"/>
      <c r="P30" s="75"/>
      <c r="T30" s="76"/>
    </row>
    <row r="31" customFormat="false" ht="5.1" hidden="false" customHeight="true" outlineLevel="0" collapsed="false">
      <c r="A31" s="84"/>
      <c r="B31" s="84"/>
      <c r="C31" s="84"/>
      <c r="D31" s="84"/>
      <c r="E31" s="84"/>
      <c r="F31" s="84"/>
      <c r="G31" s="84"/>
      <c r="H31" s="84"/>
      <c r="I31" s="66"/>
      <c r="O31" s="75"/>
      <c r="P31" s="75"/>
      <c r="T31" s="76"/>
    </row>
    <row r="32" customFormat="false" ht="15" hidden="false" customHeight="true" outlineLevel="0" collapsed="false">
      <c r="A32" s="61"/>
      <c r="B32" s="61"/>
      <c r="C32" s="62" t="s">
        <v>13</v>
      </c>
      <c r="D32" s="63" t="s">
        <v>103</v>
      </c>
      <c r="E32" s="64"/>
      <c r="F32" s="64"/>
      <c r="G32" s="64"/>
      <c r="H32" s="85"/>
      <c r="I32" s="44" t="n">
        <f aca="false">H43</f>
        <v>0</v>
      </c>
      <c r="O32" s="75"/>
      <c r="P32" s="75"/>
      <c r="T32" s="76"/>
    </row>
    <row r="33" customFormat="false" ht="15" hidden="false" customHeight="true" outlineLevel="0" collapsed="false">
      <c r="A33" s="61"/>
      <c r="B33" s="61"/>
      <c r="C33" s="62" t="s">
        <v>104</v>
      </c>
      <c r="D33" s="63" t="s">
        <v>105</v>
      </c>
      <c r="E33" s="64"/>
      <c r="F33" s="64"/>
      <c r="G33" s="64"/>
      <c r="H33" s="65"/>
      <c r="O33" s="75"/>
      <c r="P33" s="75"/>
      <c r="T33" s="76"/>
    </row>
    <row r="34" customFormat="false" ht="15" hidden="false" customHeight="true" outlineLevel="0" collapsed="false">
      <c r="A34" s="81" t="n">
        <v>5501700</v>
      </c>
      <c r="B34" s="78" t="s">
        <v>106</v>
      </c>
      <c r="C34" s="70" t="s">
        <v>107</v>
      </c>
      <c r="D34" s="71" t="s">
        <v>108</v>
      </c>
      <c r="E34" s="72" t="s">
        <v>109</v>
      </c>
      <c r="F34" s="73" t="n">
        <v>3330</v>
      </c>
      <c r="G34" s="72"/>
      <c r="H34" s="79" t="n">
        <f aca="false">ROUND(ROUND(F34,2)*ROUND(G34,2),2)</f>
        <v>0</v>
      </c>
      <c r="I34" s="66"/>
      <c r="O34" s="75"/>
      <c r="P34" s="75"/>
      <c r="T34" s="76"/>
    </row>
    <row r="35" customFormat="false" ht="15" hidden="false" customHeight="true" outlineLevel="0" collapsed="false">
      <c r="A35" s="81" t="n">
        <v>5501701</v>
      </c>
      <c r="B35" s="78" t="s">
        <v>106</v>
      </c>
      <c r="C35" s="70" t="s">
        <v>110</v>
      </c>
      <c r="D35" s="71" t="s">
        <v>111</v>
      </c>
      <c r="E35" s="72" t="s">
        <v>112</v>
      </c>
      <c r="F35" s="73" t="n">
        <v>4</v>
      </c>
      <c r="G35" s="72"/>
      <c r="H35" s="79" t="n">
        <f aca="false">ROUND(ROUND(F35,2)*ROUND(G35,2),2)</f>
        <v>0</v>
      </c>
      <c r="I35" s="66"/>
      <c r="O35" s="75"/>
      <c r="P35" s="75"/>
      <c r="T35" s="76"/>
    </row>
    <row r="36" customFormat="false" ht="15" hidden="false" customHeight="true" outlineLevel="0" collapsed="false">
      <c r="A36" s="81" t="n">
        <v>5501702</v>
      </c>
      <c r="B36" s="78" t="s">
        <v>106</v>
      </c>
      <c r="C36" s="70" t="s">
        <v>113</v>
      </c>
      <c r="D36" s="71" t="s">
        <v>114</v>
      </c>
      <c r="E36" s="72" t="s">
        <v>112</v>
      </c>
      <c r="F36" s="73" t="n">
        <v>1</v>
      </c>
      <c r="G36" s="72"/>
      <c r="H36" s="79" t="n">
        <f aca="false">ROUND(ROUND(F36,2)*ROUND(G36,2),2)</f>
        <v>0</v>
      </c>
      <c r="I36" s="66"/>
      <c r="O36" s="75"/>
      <c r="P36" s="75"/>
      <c r="T36" s="76"/>
    </row>
    <row r="37" customFormat="false" ht="15" hidden="false" customHeight="true" outlineLevel="0" collapsed="false">
      <c r="A37" s="61"/>
      <c r="B37" s="61"/>
      <c r="C37" s="62" t="s">
        <v>115</v>
      </c>
      <c r="D37" s="63" t="s">
        <v>116</v>
      </c>
      <c r="E37" s="64"/>
      <c r="F37" s="64"/>
      <c r="G37" s="64"/>
      <c r="H37" s="65"/>
      <c r="O37" s="75"/>
      <c r="P37" s="75"/>
      <c r="T37" s="76"/>
    </row>
    <row r="38" customFormat="false" ht="22.5" hidden="false" customHeight="false" outlineLevel="0" collapsed="false">
      <c r="A38" s="81" t="n">
        <v>5502135</v>
      </c>
      <c r="B38" s="78" t="s">
        <v>106</v>
      </c>
      <c r="C38" s="70" t="s">
        <v>117</v>
      </c>
      <c r="D38" s="71" t="s">
        <v>118</v>
      </c>
      <c r="E38" s="72" t="s">
        <v>119</v>
      </c>
      <c r="F38" s="73" t="n">
        <v>2946.3117</v>
      </c>
      <c r="G38" s="72"/>
      <c r="H38" s="79" t="n">
        <f aca="false">ROUND(ROUND(F38,2)*ROUND(G38,2),2)</f>
        <v>0</v>
      </c>
      <c r="O38" s="75"/>
      <c r="P38" s="75"/>
      <c r="T38" s="76"/>
    </row>
    <row r="39" customFormat="false" ht="15" hidden="false" customHeight="true" outlineLevel="0" collapsed="false">
      <c r="A39" s="86" t="n">
        <v>4413984</v>
      </c>
      <c r="B39" s="78" t="s">
        <v>106</v>
      </c>
      <c r="C39" s="70" t="s">
        <v>120</v>
      </c>
      <c r="D39" s="71" t="s">
        <v>121</v>
      </c>
      <c r="E39" s="72" t="s">
        <v>119</v>
      </c>
      <c r="F39" s="73" t="n">
        <v>2723.946325</v>
      </c>
      <c r="G39" s="72"/>
      <c r="H39" s="79" t="n">
        <f aca="false">ROUND(ROUND(F39,2)*ROUND(G39,2),2)</f>
        <v>0</v>
      </c>
      <c r="O39" s="75"/>
      <c r="P39" s="75"/>
      <c r="T39" s="76"/>
    </row>
    <row r="40" customFormat="false" ht="15" hidden="false" customHeight="true" outlineLevel="0" collapsed="false">
      <c r="A40" s="86" t="n">
        <v>5503041</v>
      </c>
      <c r="B40" s="78" t="s">
        <v>106</v>
      </c>
      <c r="C40" s="70" t="s">
        <v>122</v>
      </c>
      <c r="D40" s="71" t="s">
        <v>123</v>
      </c>
      <c r="E40" s="72" t="s">
        <v>119</v>
      </c>
      <c r="F40" s="73" t="n">
        <v>177.8923</v>
      </c>
      <c r="G40" s="72"/>
      <c r="H40" s="79" t="n">
        <f aca="false">ROUND(ROUND(F40,2)*ROUND(G40,2),2)</f>
        <v>0</v>
      </c>
      <c r="O40" s="75"/>
      <c r="P40" s="75"/>
      <c r="T40" s="76"/>
    </row>
    <row r="41" customFormat="false" ht="15" hidden="false" customHeight="true" outlineLevel="0" collapsed="false">
      <c r="A41" s="86" t="n">
        <v>5915321</v>
      </c>
      <c r="B41" s="78" t="s">
        <v>106</v>
      </c>
      <c r="C41" s="70" t="s">
        <v>124</v>
      </c>
      <c r="D41" s="71" t="s">
        <v>125</v>
      </c>
      <c r="E41" s="72" t="s">
        <v>126</v>
      </c>
      <c r="F41" s="73" t="n">
        <v>121556.104753125</v>
      </c>
      <c r="G41" s="72"/>
      <c r="H41" s="79" t="n">
        <f aca="false">ROUND(ROUND(F41,2)*ROUND(G41,2),2)</f>
        <v>0</v>
      </c>
      <c r="O41" s="75"/>
      <c r="P41" s="75"/>
      <c r="T41" s="76"/>
    </row>
    <row r="42" customFormat="false" ht="15" hidden="false" customHeight="true" outlineLevel="0" collapsed="false">
      <c r="A42" s="86" t="n">
        <v>5915320</v>
      </c>
      <c r="B42" s="78" t="s">
        <v>106</v>
      </c>
      <c r="C42" s="70" t="s">
        <v>127</v>
      </c>
      <c r="D42" s="71" t="s">
        <v>128</v>
      </c>
      <c r="E42" s="72" t="s">
        <v>126</v>
      </c>
      <c r="F42" s="73" t="n">
        <v>1134.0634125</v>
      </c>
      <c r="G42" s="72"/>
      <c r="H42" s="79" t="n">
        <f aca="false">ROUND(ROUND(F42,2)*ROUND(G42,2),2)</f>
        <v>0</v>
      </c>
      <c r="O42" s="75"/>
      <c r="P42" s="75"/>
      <c r="T42" s="76"/>
    </row>
    <row r="43" customFormat="false" ht="15" hidden="false" customHeight="true" outlineLevel="0" collapsed="false">
      <c r="A43" s="82" t="str">
        <f aca="false">_xlfn.CONCAT("SUB - TOTAL ",D32)</f>
        <v>SUB - TOTAL SERVIÇOS PRELIMINARES E TERRAPLENAGEM</v>
      </c>
      <c r="B43" s="82"/>
      <c r="C43" s="82"/>
      <c r="D43" s="82"/>
      <c r="E43" s="82"/>
      <c r="F43" s="82"/>
      <c r="G43" s="82"/>
      <c r="H43" s="83" t="n">
        <f aca="false">SUM(H32:H42)</f>
        <v>0</v>
      </c>
      <c r="I43" s="66"/>
      <c r="O43" s="75"/>
      <c r="P43" s="75"/>
      <c r="T43" s="76"/>
    </row>
    <row r="44" customFormat="false" ht="5.1" hidden="false" customHeight="true" outlineLevel="0" collapsed="false">
      <c r="A44" s="84"/>
      <c r="B44" s="84"/>
      <c r="C44" s="84"/>
      <c r="D44" s="84"/>
      <c r="E44" s="84"/>
      <c r="F44" s="84"/>
      <c r="G44" s="84"/>
      <c r="H44" s="84"/>
      <c r="I44" s="66"/>
      <c r="O44" s="75"/>
      <c r="P44" s="75"/>
      <c r="T44" s="76"/>
    </row>
    <row r="45" customFormat="false" ht="15" hidden="false" customHeight="true" outlineLevel="0" collapsed="false">
      <c r="A45" s="61"/>
      <c r="B45" s="61"/>
      <c r="C45" s="62" t="s">
        <v>14</v>
      </c>
      <c r="D45" s="63" t="s">
        <v>129</v>
      </c>
      <c r="E45" s="64"/>
      <c r="F45" s="64"/>
      <c r="G45" s="64"/>
      <c r="H45" s="65"/>
      <c r="I45" s="66" t="n">
        <f aca="false">H85</f>
        <v>0</v>
      </c>
      <c r="O45" s="75"/>
      <c r="P45" s="75"/>
      <c r="T45" s="76"/>
    </row>
    <row r="46" customFormat="false" ht="15" hidden="false" customHeight="true" outlineLevel="0" collapsed="false">
      <c r="A46" s="61"/>
      <c r="B46" s="61"/>
      <c r="C46" s="62" t="s">
        <v>130</v>
      </c>
      <c r="D46" s="63" t="s">
        <v>131</v>
      </c>
      <c r="E46" s="64"/>
      <c r="F46" s="64"/>
      <c r="G46" s="64"/>
      <c r="H46" s="65"/>
      <c r="I46" s="66"/>
      <c r="O46" s="75"/>
      <c r="P46" s="75"/>
      <c r="T46" s="76"/>
    </row>
    <row r="47" customFormat="false" ht="22.5" hidden="false" customHeight="false" outlineLevel="0" collapsed="false">
      <c r="A47" s="77" t="n">
        <v>43064</v>
      </c>
      <c r="B47" s="78" t="s">
        <v>55</v>
      </c>
      <c r="C47" s="78" t="s">
        <v>132</v>
      </c>
      <c r="D47" s="71" t="s">
        <v>133</v>
      </c>
      <c r="E47" s="72" t="s">
        <v>70</v>
      </c>
      <c r="F47" s="73" t="n">
        <v>111</v>
      </c>
      <c r="G47" s="72"/>
      <c r="H47" s="79" t="n">
        <f aca="false">ROUND(ROUND(F47,2)*ROUND(G47,2),2)</f>
        <v>0</v>
      </c>
      <c r="I47" s="66"/>
      <c r="O47" s="75"/>
      <c r="P47" s="75"/>
      <c r="T47" s="76"/>
    </row>
    <row r="48" customFormat="false" ht="22.5" hidden="false" customHeight="false" outlineLevel="0" collapsed="false">
      <c r="A48" s="77" t="n">
        <v>41226</v>
      </c>
      <c r="B48" s="78" t="s">
        <v>55</v>
      </c>
      <c r="C48" s="78" t="s">
        <v>134</v>
      </c>
      <c r="D48" s="71" t="s">
        <v>135</v>
      </c>
      <c r="E48" s="72" t="s">
        <v>70</v>
      </c>
      <c r="F48" s="73" t="n">
        <v>111</v>
      </c>
      <c r="G48" s="72"/>
      <c r="H48" s="79" t="n">
        <f aca="false">ROUND(ROUND(F48,2)*ROUND(G48,2),2)</f>
        <v>0</v>
      </c>
      <c r="I48" s="66"/>
      <c r="O48" s="75"/>
      <c r="P48" s="75"/>
      <c r="T48" s="76"/>
    </row>
    <row r="49" customFormat="false" ht="22.5" hidden="false" customHeight="false" outlineLevel="0" collapsed="false">
      <c r="A49" s="77" t="n">
        <v>43067</v>
      </c>
      <c r="B49" s="78" t="s">
        <v>55</v>
      </c>
      <c r="C49" s="78" t="s">
        <v>136</v>
      </c>
      <c r="D49" s="71" t="s">
        <v>137</v>
      </c>
      <c r="E49" s="72" t="s">
        <v>70</v>
      </c>
      <c r="F49" s="73" t="n">
        <v>111</v>
      </c>
      <c r="G49" s="72"/>
      <c r="H49" s="79" t="n">
        <f aca="false">ROUND(ROUND(F49,2)*ROUND(G49,2),2)</f>
        <v>0</v>
      </c>
      <c r="I49" s="66"/>
      <c r="O49" s="75"/>
      <c r="P49" s="75"/>
      <c r="T49" s="76"/>
    </row>
    <row r="50" customFormat="false" ht="22.5" hidden="false" customHeight="false" outlineLevel="0" collapsed="false">
      <c r="A50" s="77" t="n">
        <v>43068</v>
      </c>
      <c r="B50" s="78" t="s">
        <v>55</v>
      </c>
      <c r="C50" s="78" t="s">
        <v>138</v>
      </c>
      <c r="D50" s="71" t="s">
        <v>139</v>
      </c>
      <c r="E50" s="72" t="s">
        <v>70</v>
      </c>
      <c r="F50" s="73" t="n">
        <v>111</v>
      </c>
      <c r="G50" s="72"/>
      <c r="H50" s="79" t="n">
        <f aca="false">ROUND(ROUND(F50,2)*ROUND(G50,2),2)</f>
        <v>0</v>
      </c>
      <c r="I50" s="66"/>
      <c r="O50" s="75"/>
      <c r="P50" s="75"/>
      <c r="T50" s="76"/>
    </row>
    <row r="51" customFormat="false" ht="15" hidden="false" customHeight="true" outlineLevel="0" collapsed="false">
      <c r="A51" s="77" t="n">
        <v>7260100030</v>
      </c>
      <c r="B51" s="78" t="s">
        <v>140</v>
      </c>
      <c r="C51" s="78" t="s">
        <v>141</v>
      </c>
      <c r="D51" s="71" t="s">
        <v>142</v>
      </c>
      <c r="E51" s="72" t="s">
        <v>70</v>
      </c>
      <c r="F51" s="73" t="n">
        <v>30</v>
      </c>
      <c r="G51" s="72"/>
      <c r="H51" s="79" t="n">
        <f aca="false">ROUND(ROUND(F51,2)*ROUND(G51,2),2)</f>
        <v>0</v>
      </c>
      <c r="I51" s="66"/>
      <c r="O51" s="75"/>
      <c r="P51" s="75"/>
      <c r="T51" s="76"/>
    </row>
    <row r="52" customFormat="false" ht="15" hidden="false" customHeight="true" outlineLevel="0" collapsed="false">
      <c r="A52" s="77" t="n">
        <v>7080100010</v>
      </c>
      <c r="B52" s="78" t="s">
        <v>140</v>
      </c>
      <c r="C52" s="78" t="s">
        <v>143</v>
      </c>
      <c r="D52" s="71" t="s">
        <v>144</v>
      </c>
      <c r="E52" s="72" t="s">
        <v>145</v>
      </c>
      <c r="F52" s="73" t="n">
        <v>2</v>
      </c>
      <c r="G52" s="72"/>
      <c r="H52" s="79" t="n">
        <f aca="false">ROUND(ROUND(F52,2)*ROUND(G52,2),2)</f>
        <v>0</v>
      </c>
      <c r="I52" s="66"/>
      <c r="O52" s="75"/>
      <c r="P52" s="75"/>
      <c r="T52" s="76"/>
    </row>
    <row r="53" customFormat="false" ht="15" hidden="false" customHeight="true" outlineLevel="0" collapsed="false">
      <c r="A53" s="77" t="n">
        <v>7200100340</v>
      </c>
      <c r="B53" s="78" t="s">
        <v>140</v>
      </c>
      <c r="C53" s="78" t="s">
        <v>146</v>
      </c>
      <c r="D53" s="71" t="s">
        <v>147</v>
      </c>
      <c r="E53" s="72" t="s">
        <v>145</v>
      </c>
      <c r="F53" s="73" t="n">
        <v>4</v>
      </c>
      <c r="G53" s="72"/>
      <c r="H53" s="79" t="n">
        <f aca="false">ROUND(ROUND(F53,2)*ROUND(G53,2),2)</f>
        <v>0</v>
      </c>
      <c r="I53" s="66"/>
      <c r="O53" s="75"/>
      <c r="P53" s="75"/>
      <c r="T53" s="76"/>
    </row>
    <row r="54" customFormat="false" ht="15" hidden="false" customHeight="true" outlineLevel="0" collapsed="false">
      <c r="A54" s="77" t="n">
        <v>7200100350</v>
      </c>
      <c r="B54" s="78" t="s">
        <v>140</v>
      </c>
      <c r="C54" s="78" t="s">
        <v>148</v>
      </c>
      <c r="D54" s="71" t="s">
        <v>149</v>
      </c>
      <c r="E54" s="72" t="s">
        <v>145</v>
      </c>
      <c r="F54" s="73" t="n">
        <v>4</v>
      </c>
      <c r="G54" s="72"/>
      <c r="H54" s="79" t="n">
        <f aca="false">ROUND(ROUND(F54,2)*ROUND(G54,2),2)</f>
        <v>0</v>
      </c>
      <c r="I54" s="66"/>
      <c r="O54" s="75"/>
      <c r="P54" s="75"/>
      <c r="T54" s="76"/>
    </row>
    <row r="55" customFormat="false" ht="15" hidden="false" customHeight="true" outlineLevel="0" collapsed="false">
      <c r="A55" s="77" t="n">
        <v>7200100080</v>
      </c>
      <c r="B55" s="78" t="s">
        <v>140</v>
      </c>
      <c r="C55" s="78" t="s">
        <v>150</v>
      </c>
      <c r="D55" s="71" t="s">
        <v>151</v>
      </c>
      <c r="E55" s="72" t="s">
        <v>145</v>
      </c>
      <c r="F55" s="73" t="n">
        <v>4</v>
      </c>
      <c r="G55" s="72"/>
      <c r="H55" s="79" t="n">
        <f aca="false">ROUND(ROUND(F55,2)*ROUND(G55,2),2)</f>
        <v>0</v>
      </c>
      <c r="I55" s="66"/>
      <c r="O55" s="75"/>
      <c r="P55" s="75"/>
      <c r="T55" s="76"/>
    </row>
    <row r="56" customFormat="false" ht="22.5" hidden="false" customHeight="false" outlineLevel="0" collapsed="false">
      <c r="A56" s="77" t="n">
        <v>310001</v>
      </c>
      <c r="B56" s="78" t="s">
        <v>152</v>
      </c>
      <c r="C56" s="78" t="s">
        <v>153</v>
      </c>
      <c r="D56" s="71" t="s">
        <v>154</v>
      </c>
      <c r="E56" s="72" t="s">
        <v>155</v>
      </c>
      <c r="F56" s="73" t="n">
        <v>5</v>
      </c>
      <c r="G56" s="72"/>
      <c r="H56" s="79" t="n">
        <f aca="false">ROUND(ROUND(F56,2)*ROUND(G56,2),2)</f>
        <v>0</v>
      </c>
      <c r="I56" s="66"/>
      <c r="O56" s="75"/>
      <c r="P56" s="75"/>
      <c r="T56" s="76"/>
    </row>
    <row r="57" customFormat="false" ht="15" hidden="false" customHeight="true" outlineLevel="0" collapsed="false">
      <c r="A57" s="61"/>
      <c r="B57" s="61"/>
      <c r="C57" s="62" t="s">
        <v>156</v>
      </c>
      <c r="D57" s="63" t="s">
        <v>157</v>
      </c>
      <c r="E57" s="64"/>
      <c r="F57" s="64"/>
      <c r="G57" s="64"/>
      <c r="H57" s="65"/>
      <c r="I57" s="66"/>
      <c r="O57" s="75"/>
      <c r="P57" s="75"/>
      <c r="T57" s="76"/>
    </row>
    <row r="58" customFormat="false" ht="15" hidden="false" customHeight="true" outlineLevel="0" collapsed="false">
      <c r="A58" s="77" t="n">
        <v>4805757</v>
      </c>
      <c r="B58" s="78" t="s">
        <v>106</v>
      </c>
      <c r="C58" s="78" t="s">
        <v>158</v>
      </c>
      <c r="D58" s="71" t="s">
        <v>159</v>
      </c>
      <c r="E58" s="72" t="s">
        <v>119</v>
      </c>
      <c r="F58" s="73" t="n">
        <v>2574.6504</v>
      </c>
      <c r="G58" s="72"/>
      <c r="H58" s="79" t="n">
        <f aca="false">ROUND(ROUND(F58,2)*ROUND(G58,2),2)</f>
        <v>0</v>
      </c>
      <c r="I58" s="66"/>
      <c r="O58" s="75"/>
      <c r="P58" s="75"/>
      <c r="T58" s="76"/>
    </row>
    <row r="59" customFormat="false" ht="15" hidden="false" customHeight="true" outlineLevel="0" collapsed="false">
      <c r="A59" s="77" t="n">
        <v>4805749</v>
      </c>
      <c r="B59" s="78" t="s">
        <v>106</v>
      </c>
      <c r="C59" s="78" t="s">
        <v>160</v>
      </c>
      <c r="D59" s="71" t="s">
        <v>161</v>
      </c>
      <c r="E59" s="72" t="s">
        <v>119</v>
      </c>
      <c r="F59" s="73" t="n">
        <v>191.919</v>
      </c>
      <c r="G59" s="72"/>
      <c r="H59" s="79" t="n">
        <f aca="false">ROUND(ROUND(F59,2)*ROUND(G59,2),2)</f>
        <v>0</v>
      </c>
      <c r="I59" s="66"/>
      <c r="O59" s="75"/>
      <c r="P59" s="75"/>
      <c r="T59" s="76"/>
    </row>
    <row r="60" customFormat="false" ht="33.75" hidden="false" customHeight="false" outlineLevel="0" collapsed="false">
      <c r="A60" s="77" t="n">
        <v>2106292</v>
      </c>
      <c r="B60" s="78" t="s">
        <v>106</v>
      </c>
      <c r="C60" s="78" t="s">
        <v>162</v>
      </c>
      <c r="D60" s="71" t="s">
        <v>163</v>
      </c>
      <c r="E60" s="72" t="s">
        <v>109</v>
      </c>
      <c r="F60" s="73" t="n">
        <v>2813.04</v>
      </c>
      <c r="G60" s="72"/>
      <c r="H60" s="79" t="n">
        <f aca="false">ROUND(ROUND(F60,2)*ROUND(G60,2),2)</f>
        <v>0</v>
      </c>
      <c r="I60" s="66"/>
      <c r="O60" s="75"/>
      <c r="P60" s="75"/>
      <c r="T60" s="76"/>
    </row>
    <row r="61" customFormat="false" ht="15" hidden="false" customHeight="true" outlineLevel="0" collapsed="false">
      <c r="A61" s="77" t="n">
        <v>7010100290</v>
      </c>
      <c r="B61" s="78" t="s">
        <v>140</v>
      </c>
      <c r="C61" s="78" t="s">
        <v>164</v>
      </c>
      <c r="D61" s="71" t="s">
        <v>165</v>
      </c>
      <c r="E61" s="72" t="s">
        <v>166</v>
      </c>
      <c r="F61" s="73" t="n">
        <v>4</v>
      </c>
      <c r="G61" s="72"/>
      <c r="H61" s="79" t="n">
        <f aca="false">ROUND(ROUND(F61,2)*ROUND(G61,2),2)</f>
        <v>0</v>
      </c>
      <c r="I61" s="66"/>
      <c r="O61" s="75"/>
      <c r="P61" s="75"/>
      <c r="T61" s="76"/>
    </row>
    <row r="62" customFormat="false" ht="15" hidden="false" customHeight="true" outlineLevel="0" collapsed="false">
      <c r="A62" s="77" t="n">
        <v>7060100010</v>
      </c>
      <c r="B62" s="78" t="s">
        <v>140</v>
      </c>
      <c r="C62" s="78" t="s">
        <v>167</v>
      </c>
      <c r="D62" s="71" t="s">
        <v>168</v>
      </c>
      <c r="E62" s="72" t="s">
        <v>169</v>
      </c>
      <c r="F62" s="73" t="n">
        <v>640</v>
      </c>
      <c r="G62" s="72"/>
      <c r="H62" s="79" t="n">
        <f aca="false">ROUND(ROUND(F62,2)*ROUND(G62,2),2)</f>
        <v>0</v>
      </c>
      <c r="I62" s="66"/>
      <c r="O62" s="75"/>
      <c r="P62" s="75"/>
      <c r="T62" s="76"/>
    </row>
    <row r="63" customFormat="false" ht="15" hidden="false" customHeight="true" outlineLevel="0" collapsed="false">
      <c r="A63" s="77" t="n">
        <v>7060100040</v>
      </c>
      <c r="B63" s="78" t="s">
        <v>140</v>
      </c>
      <c r="C63" s="78" t="s">
        <v>170</v>
      </c>
      <c r="D63" s="71" t="s">
        <v>171</v>
      </c>
      <c r="E63" s="72" t="s">
        <v>70</v>
      </c>
      <c r="F63" s="73" t="n">
        <v>835</v>
      </c>
      <c r="G63" s="72"/>
      <c r="H63" s="79" t="n">
        <f aca="false">ROUND(ROUND(F63,2)*ROUND(G63,2),2)</f>
        <v>0</v>
      </c>
      <c r="I63" s="66"/>
      <c r="O63" s="75"/>
      <c r="P63" s="75"/>
      <c r="T63" s="76"/>
    </row>
    <row r="64" customFormat="false" ht="15" hidden="false" customHeight="true" outlineLevel="0" collapsed="false">
      <c r="A64" s="77" t="n">
        <v>320001</v>
      </c>
      <c r="B64" s="78" t="s">
        <v>152</v>
      </c>
      <c r="C64" s="78" t="s">
        <v>172</v>
      </c>
      <c r="D64" s="71" t="s">
        <v>173</v>
      </c>
      <c r="E64" s="72" t="s">
        <v>119</v>
      </c>
      <c r="F64" s="73" t="n">
        <v>881.6413</v>
      </c>
      <c r="G64" s="72"/>
      <c r="H64" s="79" t="n">
        <f aca="false">ROUND(ROUND(F64,2)*ROUND(G64,2),2)</f>
        <v>0</v>
      </c>
      <c r="I64" s="66"/>
      <c r="O64" s="75"/>
      <c r="P64" s="75"/>
      <c r="T64" s="76"/>
    </row>
    <row r="65" customFormat="false" ht="15" hidden="false" customHeight="true" outlineLevel="0" collapsed="false">
      <c r="A65" s="77" t="n">
        <v>4815671</v>
      </c>
      <c r="B65" s="78" t="s">
        <v>106</v>
      </c>
      <c r="C65" s="78" t="s">
        <v>174</v>
      </c>
      <c r="D65" s="71" t="s">
        <v>175</v>
      </c>
      <c r="E65" s="72" t="s">
        <v>119</v>
      </c>
      <c r="F65" s="73" t="n">
        <v>1185.2934</v>
      </c>
      <c r="G65" s="72"/>
      <c r="H65" s="79" t="n">
        <f aca="false">ROUND(ROUND(F65,2)*ROUND(G65,2),2)</f>
        <v>0</v>
      </c>
      <c r="I65" s="66"/>
      <c r="O65" s="75"/>
      <c r="P65" s="75"/>
      <c r="T65" s="76"/>
    </row>
    <row r="66" customFormat="false" ht="15" hidden="false" customHeight="true" outlineLevel="0" collapsed="false">
      <c r="A66" s="77" t="n">
        <v>4413984</v>
      </c>
      <c r="B66" s="78" t="s">
        <v>106</v>
      </c>
      <c r="C66" s="78" t="s">
        <v>176</v>
      </c>
      <c r="D66" s="71" t="s">
        <v>121</v>
      </c>
      <c r="E66" s="72" t="s">
        <v>119</v>
      </c>
      <c r="F66" s="73" t="n">
        <v>1389.357</v>
      </c>
      <c r="G66" s="72"/>
      <c r="H66" s="79" t="n">
        <f aca="false">ROUND(ROUND(F66,2)*ROUND(G66,2),2)</f>
        <v>0</v>
      </c>
      <c r="I66" s="66"/>
      <c r="O66" s="75"/>
      <c r="P66" s="75"/>
      <c r="T66" s="76"/>
    </row>
    <row r="67" customFormat="false" ht="15" hidden="false" customHeight="true" outlineLevel="0" collapsed="false">
      <c r="A67" s="77" t="n">
        <v>5915321</v>
      </c>
      <c r="B67" s="78" t="s">
        <v>106</v>
      </c>
      <c r="C67" s="78" t="s">
        <v>177</v>
      </c>
      <c r="D67" s="71" t="s">
        <v>125</v>
      </c>
      <c r="E67" s="72" t="s">
        <v>126</v>
      </c>
      <c r="F67" s="73" t="n">
        <v>62000.056125</v>
      </c>
      <c r="G67" s="72"/>
      <c r="H67" s="79" t="n">
        <f aca="false">ROUND(ROUND(F67,2)*ROUND(G67,2),2)</f>
        <v>0</v>
      </c>
      <c r="I67" s="66"/>
      <c r="O67" s="75"/>
      <c r="P67" s="75"/>
      <c r="T67" s="76"/>
    </row>
    <row r="68" customFormat="false" ht="15" hidden="false" customHeight="true" outlineLevel="0" collapsed="false">
      <c r="A68" s="81" t="n">
        <v>5915320</v>
      </c>
      <c r="B68" s="78" t="s">
        <v>106</v>
      </c>
      <c r="C68" s="78" t="s">
        <v>178</v>
      </c>
      <c r="D68" s="71" t="s">
        <v>128</v>
      </c>
      <c r="E68" s="72" t="s">
        <v>126</v>
      </c>
      <c r="F68" s="73" t="n">
        <v>8857.150875</v>
      </c>
      <c r="G68" s="72"/>
      <c r="H68" s="79" t="n">
        <f aca="false">ROUND(ROUND(F68,2)*ROUND(G68,2),2)</f>
        <v>0</v>
      </c>
      <c r="I68" s="66"/>
      <c r="O68" s="75"/>
      <c r="P68" s="75"/>
      <c r="T68" s="76"/>
    </row>
    <row r="69" customFormat="false" ht="15" hidden="false" customHeight="true" outlineLevel="0" collapsed="false">
      <c r="A69" s="61"/>
      <c r="B69" s="61"/>
      <c r="C69" s="62" t="s">
        <v>179</v>
      </c>
      <c r="D69" s="63" t="s">
        <v>180</v>
      </c>
      <c r="E69" s="64"/>
      <c r="F69" s="64"/>
      <c r="G69" s="64"/>
      <c r="H69" s="65"/>
      <c r="I69" s="66"/>
      <c r="O69" s="75"/>
      <c r="P69" s="75"/>
      <c r="T69" s="76"/>
    </row>
    <row r="70" customFormat="false" ht="22.5" hidden="false" customHeight="false" outlineLevel="0" collapsed="false">
      <c r="A70" s="77" t="n">
        <v>43018</v>
      </c>
      <c r="B70" s="78" t="s">
        <v>55</v>
      </c>
      <c r="C70" s="78" t="s">
        <v>181</v>
      </c>
      <c r="D70" s="71" t="s">
        <v>182</v>
      </c>
      <c r="E70" s="72" t="s">
        <v>70</v>
      </c>
      <c r="F70" s="73" t="n">
        <v>2095.45</v>
      </c>
      <c r="G70" s="72"/>
      <c r="H70" s="79" t="n">
        <f aca="false">ROUND(ROUND(F70,2)*ROUND(G70,2),2)</f>
        <v>0</v>
      </c>
      <c r="I70" s="66"/>
      <c r="O70" s="75"/>
      <c r="P70" s="75"/>
      <c r="T70" s="76"/>
    </row>
    <row r="71" customFormat="false" ht="22.5" hidden="false" customHeight="false" outlineLevel="0" collapsed="false">
      <c r="A71" s="77" t="n">
        <v>43081</v>
      </c>
      <c r="B71" s="78" t="s">
        <v>55</v>
      </c>
      <c r="C71" s="78" t="s">
        <v>183</v>
      </c>
      <c r="D71" s="71" t="s">
        <v>184</v>
      </c>
      <c r="E71" s="72" t="s">
        <v>70</v>
      </c>
      <c r="F71" s="73" t="n">
        <v>143</v>
      </c>
      <c r="G71" s="72"/>
      <c r="H71" s="79" t="n">
        <f aca="false">ROUND(ROUND(F71,2)*ROUND(G71,2),2)</f>
        <v>0</v>
      </c>
      <c r="I71" s="66"/>
      <c r="O71" s="75"/>
      <c r="P71" s="75"/>
      <c r="T71" s="76"/>
    </row>
    <row r="72" customFormat="false" ht="15" hidden="false" customHeight="true" outlineLevel="0" collapsed="false">
      <c r="A72" s="77" t="n">
        <v>2003127</v>
      </c>
      <c r="B72" s="78" t="s">
        <v>106</v>
      </c>
      <c r="C72" s="78" t="s">
        <v>185</v>
      </c>
      <c r="D72" s="71" t="s">
        <v>186</v>
      </c>
      <c r="E72" s="72" t="s">
        <v>112</v>
      </c>
      <c r="F72" s="73" t="n">
        <v>3</v>
      </c>
      <c r="G72" s="72"/>
      <c r="H72" s="79" t="n">
        <f aca="false">ROUND(ROUND(F72,2)*ROUND(G72,2),2)</f>
        <v>0</v>
      </c>
      <c r="I72" s="66"/>
      <c r="O72" s="75"/>
      <c r="P72" s="75"/>
      <c r="T72" s="76"/>
    </row>
    <row r="73" customFormat="false" ht="15" hidden="false" customHeight="true" outlineLevel="0" collapsed="false">
      <c r="A73" s="77" t="n">
        <v>2003393</v>
      </c>
      <c r="B73" s="78" t="s">
        <v>106</v>
      </c>
      <c r="C73" s="78" t="s">
        <v>187</v>
      </c>
      <c r="D73" s="71" t="s">
        <v>188</v>
      </c>
      <c r="E73" s="72" t="s">
        <v>189</v>
      </c>
      <c r="F73" s="73" t="n">
        <v>18</v>
      </c>
      <c r="G73" s="72"/>
      <c r="H73" s="79" t="n">
        <f aca="false">ROUND(ROUND(F73,2)*ROUND(G73,2),2)</f>
        <v>0</v>
      </c>
      <c r="I73" s="66"/>
      <c r="O73" s="75"/>
      <c r="P73" s="75"/>
      <c r="T73" s="76"/>
    </row>
    <row r="74" customFormat="false" ht="15" hidden="false" customHeight="true" outlineLevel="0" collapsed="false">
      <c r="A74" s="77" t="n">
        <v>330001</v>
      </c>
      <c r="B74" s="78" t="s">
        <v>152</v>
      </c>
      <c r="C74" s="78" t="s">
        <v>190</v>
      </c>
      <c r="D74" s="71" t="s">
        <v>191</v>
      </c>
      <c r="E74" s="72" t="s">
        <v>155</v>
      </c>
      <c r="F74" s="73" t="n">
        <v>48</v>
      </c>
      <c r="G74" s="72"/>
      <c r="H74" s="79" t="n">
        <f aca="false">ROUND(ROUND(F74,2)*ROUND(G74,2),2)</f>
        <v>0</v>
      </c>
      <c r="I74" s="66"/>
      <c r="O74" s="75"/>
      <c r="P74" s="75"/>
      <c r="T74" s="76"/>
    </row>
    <row r="75" customFormat="false" ht="15" hidden="false" customHeight="true" outlineLevel="0" collapsed="false">
      <c r="A75" s="77" t="n">
        <v>804015</v>
      </c>
      <c r="B75" s="78" t="s">
        <v>106</v>
      </c>
      <c r="C75" s="78" t="s">
        <v>192</v>
      </c>
      <c r="D75" s="71" t="s">
        <v>193</v>
      </c>
      <c r="E75" s="72" t="s">
        <v>189</v>
      </c>
      <c r="F75" s="73" t="n">
        <v>216</v>
      </c>
      <c r="G75" s="72"/>
      <c r="H75" s="79" t="n">
        <f aca="false">ROUND(ROUND(F75,2)*ROUND(G75,2),2)</f>
        <v>0</v>
      </c>
      <c r="I75" s="66"/>
      <c r="O75" s="75"/>
      <c r="P75" s="75"/>
      <c r="T75" s="76"/>
    </row>
    <row r="76" customFormat="false" ht="15" hidden="false" customHeight="true" outlineLevel="0" collapsed="false">
      <c r="A76" s="77" t="n">
        <v>804023</v>
      </c>
      <c r="B76" s="78" t="s">
        <v>106</v>
      </c>
      <c r="C76" s="78" t="s">
        <v>194</v>
      </c>
      <c r="D76" s="71" t="s">
        <v>195</v>
      </c>
      <c r="E76" s="72" t="s">
        <v>189</v>
      </c>
      <c r="F76" s="73" t="n">
        <v>835</v>
      </c>
      <c r="G76" s="72"/>
      <c r="H76" s="79" t="n">
        <f aca="false">ROUND(ROUND(F76,2)*ROUND(G76,2),2)</f>
        <v>0</v>
      </c>
      <c r="I76" s="66"/>
      <c r="O76" s="75"/>
      <c r="P76" s="75"/>
      <c r="T76" s="76"/>
    </row>
    <row r="77" customFormat="false" ht="15" hidden="false" customHeight="true" outlineLevel="0" collapsed="false">
      <c r="A77" s="77" t="n">
        <v>804031</v>
      </c>
      <c r="B77" s="78" t="s">
        <v>106</v>
      </c>
      <c r="C77" s="78" t="s">
        <v>196</v>
      </c>
      <c r="D77" s="71" t="s">
        <v>197</v>
      </c>
      <c r="E77" s="72" t="s">
        <v>189</v>
      </c>
      <c r="F77" s="73" t="n">
        <v>47</v>
      </c>
      <c r="G77" s="72"/>
      <c r="H77" s="79" t="n">
        <f aca="false">ROUND(ROUND(F77,2)*ROUND(G77,2),2)</f>
        <v>0</v>
      </c>
      <c r="I77" s="66"/>
      <c r="O77" s="75"/>
      <c r="P77" s="75"/>
      <c r="T77" s="76"/>
    </row>
    <row r="78" customFormat="false" ht="15" hidden="false" customHeight="true" outlineLevel="0" collapsed="false">
      <c r="A78" s="77" t="n">
        <v>804101</v>
      </c>
      <c r="B78" s="78" t="s">
        <v>106</v>
      </c>
      <c r="C78" s="78" t="s">
        <v>198</v>
      </c>
      <c r="D78" s="71" t="s">
        <v>199</v>
      </c>
      <c r="E78" s="72" t="s">
        <v>112</v>
      </c>
      <c r="F78" s="73" t="n">
        <v>1</v>
      </c>
      <c r="G78" s="72"/>
      <c r="H78" s="79" t="n">
        <f aca="false">ROUND(ROUND(F78,2)*ROUND(G78,2),2)</f>
        <v>0</v>
      </c>
      <c r="I78" s="66"/>
      <c r="O78" s="75"/>
      <c r="P78" s="75"/>
      <c r="T78" s="76"/>
    </row>
    <row r="79" customFormat="false" ht="15" hidden="false" customHeight="true" outlineLevel="0" collapsed="false">
      <c r="A79" s="77" t="n">
        <v>2003680</v>
      </c>
      <c r="B79" s="78" t="s">
        <v>106</v>
      </c>
      <c r="C79" s="78" t="s">
        <v>200</v>
      </c>
      <c r="D79" s="71" t="s">
        <v>201</v>
      </c>
      <c r="E79" s="72" t="s">
        <v>112</v>
      </c>
      <c r="F79" s="73" t="n">
        <v>23</v>
      </c>
      <c r="G79" s="72"/>
      <c r="H79" s="79" t="n">
        <f aca="false">ROUND(ROUND(F79,2)*ROUND(G79,2),2)</f>
        <v>0</v>
      </c>
      <c r="I79" s="66"/>
      <c r="O79" s="75"/>
      <c r="P79" s="75"/>
      <c r="T79" s="76"/>
    </row>
    <row r="80" customFormat="false" ht="15" hidden="false" customHeight="true" outlineLevel="0" collapsed="false">
      <c r="A80" s="77" t="n">
        <v>2003682</v>
      </c>
      <c r="B80" s="78" t="s">
        <v>106</v>
      </c>
      <c r="C80" s="78" t="s">
        <v>202</v>
      </c>
      <c r="D80" s="71" t="s">
        <v>203</v>
      </c>
      <c r="E80" s="72" t="s">
        <v>112</v>
      </c>
      <c r="F80" s="73" t="n">
        <v>2</v>
      </c>
      <c r="G80" s="72"/>
      <c r="H80" s="79" t="n">
        <f aca="false">ROUND(ROUND(F80,2)*ROUND(G80,2),2)</f>
        <v>0</v>
      </c>
      <c r="I80" s="66"/>
      <c r="O80" s="75"/>
      <c r="P80" s="75"/>
      <c r="T80" s="76"/>
    </row>
    <row r="81" customFormat="false" ht="15" hidden="false" customHeight="true" outlineLevel="0" collapsed="false">
      <c r="A81" s="77" t="n">
        <v>2003714</v>
      </c>
      <c r="B81" s="78" t="s">
        <v>106</v>
      </c>
      <c r="C81" s="78" t="s">
        <v>204</v>
      </c>
      <c r="D81" s="71" t="s">
        <v>205</v>
      </c>
      <c r="E81" s="72" t="s">
        <v>112</v>
      </c>
      <c r="F81" s="73" t="n">
        <v>12</v>
      </c>
      <c r="G81" s="72"/>
      <c r="H81" s="79" t="n">
        <f aca="false">ROUND(ROUND(F81,2)*ROUND(G81,2),2)</f>
        <v>0</v>
      </c>
      <c r="I81" s="66"/>
      <c r="O81" s="75"/>
      <c r="P81" s="75"/>
      <c r="T81" s="76"/>
    </row>
    <row r="82" customFormat="false" ht="15" hidden="false" customHeight="true" outlineLevel="0" collapsed="false">
      <c r="A82" s="77" t="n">
        <v>2003716</v>
      </c>
      <c r="B82" s="78" t="s">
        <v>106</v>
      </c>
      <c r="C82" s="78" t="s">
        <v>206</v>
      </c>
      <c r="D82" s="71" t="s">
        <v>207</v>
      </c>
      <c r="E82" s="72" t="s">
        <v>112</v>
      </c>
      <c r="F82" s="73" t="n">
        <v>7</v>
      </c>
      <c r="G82" s="72"/>
      <c r="H82" s="79" t="n">
        <f aca="false">ROUND(ROUND(F82,2)*ROUND(G82,2),2)</f>
        <v>0</v>
      </c>
      <c r="I82" s="66"/>
      <c r="O82" s="75"/>
      <c r="P82" s="75"/>
      <c r="T82" s="76"/>
    </row>
    <row r="83" customFormat="false" ht="15" hidden="false" customHeight="true" outlineLevel="0" collapsed="false">
      <c r="A83" s="77" t="n">
        <v>2003718</v>
      </c>
      <c r="B83" s="78" t="s">
        <v>106</v>
      </c>
      <c r="C83" s="78" t="s">
        <v>208</v>
      </c>
      <c r="D83" s="71" t="s">
        <v>209</v>
      </c>
      <c r="E83" s="72" t="s">
        <v>112</v>
      </c>
      <c r="F83" s="73" t="n">
        <v>4</v>
      </c>
      <c r="G83" s="72"/>
      <c r="H83" s="79" t="n">
        <f aca="false">ROUND(ROUND(F83,2)*ROUND(G83,2),2)</f>
        <v>0</v>
      </c>
      <c r="I83" s="66"/>
      <c r="O83" s="75"/>
      <c r="P83" s="75"/>
      <c r="T83" s="76"/>
    </row>
    <row r="84" customFormat="false" ht="15" hidden="false" customHeight="true" outlineLevel="0" collapsed="false">
      <c r="A84" s="77" t="n">
        <v>2003720</v>
      </c>
      <c r="B84" s="78" t="s">
        <v>106</v>
      </c>
      <c r="C84" s="78" t="s">
        <v>210</v>
      </c>
      <c r="D84" s="71" t="s">
        <v>211</v>
      </c>
      <c r="E84" s="72" t="s">
        <v>112</v>
      </c>
      <c r="F84" s="73" t="n">
        <v>2</v>
      </c>
      <c r="G84" s="72"/>
      <c r="H84" s="79" t="n">
        <f aca="false">ROUND(ROUND(F84,2)*ROUND(G84,2),2)</f>
        <v>0</v>
      </c>
      <c r="I84" s="66"/>
      <c r="O84" s="75"/>
      <c r="P84" s="75"/>
      <c r="T84" s="76"/>
    </row>
    <row r="85" customFormat="false" ht="15" hidden="false" customHeight="true" outlineLevel="0" collapsed="false">
      <c r="A85" s="82" t="str">
        <f aca="false">_xlfn.CONCAT("SUB - TOTAL ",D45)</f>
        <v>SUB - TOTAL DRENAGEM E O.A.C</v>
      </c>
      <c r="B85" s="82"/>
      <c r="C85" s="82"/>
      <c r="D85" s="82"/>
      <c r="E85" s="82"/>
      <c r="F85" s="82"/>
      <c r="G85" s="82"/>
      <c r="H85" s="83" t="n">
        <f aca="false">SUM(H45:H84)</f>
        <v>0</v>
      </c>
      <c r="I85" s="66"/>
      <c r="O85" s="75"/>
      <c r="P85" s="75"/>
      <c r="T85" s="76"/>
    </row>
    <row r="86" customFormat="false" ht="5.1" hidden="false" customHeight="true" outlineLevel="0" collapsed="false">
      <c r="A86" s="84"/>
      <c r="B86" s="84"/>
      <c r="C86" s="84"/>
      <c r="D86" s="84"/>
      <c r="E86" s="84"/>
      <c r="F86" s="84"/>
      <c r="G86" s="84"/>
      <c r="H86" s="84"/>
      <c r="I86" s="66"/>
      <c r="O86" s="75"/>
      <c r="P86" s="75"/>
      <c r="T86" s="76"/>
    </row>
    <row r="87" customFormat="false" ht="15" hidden="false" customHeight="true" outlineLevel="0" collapsed="false">
      <c r="A87" s="61"/>
      <c r="B87" s="61"/>
      <c r="C87" s="62" t="s">
        <v>15</v>
      </c>
      <c r="D87" s="63" t="s">
        <v>212</v>
      </c>
      <c r="E87" s="64"/>
      <c r="F87" s="64"/>
      <c r="G87" s="64"/>
      <c r="H87" s="65"/>
      <c r="I87" s="66" t="n">
        <f aca="false">H103</f>
        <v>0</v>
      </c>
      <c r="O87" s="75"/>
      <c r="P87" s="75"/>
      <c r="T87" s="76"/>
    </row>
    <row r="88" customFormat="false" ht="15" hidden="false" customHeight="true" outlineLevel="0" collapsed="false">
      <c r="A88" s="61"/>
      <c r="B88" s="61"/>
      <c r="C88" s="62" t="s">
        <v>213</v>
      </c>
      <c r="D88" s="63" t="s">
        <v>214</v>
      </c>
      <c r="E88" s="64"/>
      <c r="F88" s="64"/>
      <c r="G88" s="64"/>
      <c r="H88" s="65"/>
      <c r="I88" s="66"/>
      <c r="T88" s="76"/>
    </row>
    <row r="89" customFormat="false" ht="15" hidden="false" customHeight="true" outlineLevel="0" collapsed="false">
      <c r="A89" s="81" t="n">
        <v>4915667</v>
      </c>
      <c r="B89" s="78" t="s">
        <v>106</v>
      </c>
      <c r="C89" s="78" t="s">
        <v>215</v>
      </c>
      <c r="D89" s="71" t="s">
        <v>216</v>
      </c>
      <c r="E89" s="72" t="s">
        <v>119</v>
      </c>
      <c r="F89" s="73" t="n">
        <v>23.5295</v>
      </c>
      <c r="G89" s="72"/>
      <c r="H89" s="79" t="n">
        <f aca="false">ROUND(ROUND(F89,2)*ROUND(G89,2),2)</f>
        <v>0</v>
      </c>
      <c r="I89" s="66"/>
      <c r="O89" s="75"/>
      <c r="P89" s="75"/>
      <c r="T89" s="76"/>
    </row>
    <row r="90" customFormat="false" ht="33.75" hidden="false" customHeight="false" outlineLevel="0" collapsed="false">
      <c r="A90" s="86" t="n">
        <v>30304</v>
      </c>
      <c r="B90" s="78" t="s">
        <v>217</v>
      </c>
      <c r="C90" s="78" t="s">
        <v>218</v>
      </c>
      <c r="D90" s="71" t="s">
        <v>219</v>
      </c>
      <c r="E90" s="72" t="s">
        <v>220</v>
      </c>
      <c r="F90" s="73" t="n">
        <v>23.5295</v>
      </c>
      <c r="G90" s="72"/>
      <c r="H90" s="79" t="n">
        <f aca="false">ROUND(ROUND(F90,2)*ROUND(G90,2),2)</f>
        <v>0</v>
      </c>
      <c r="I90" s="66"/>
      <c r="O90" s="75"/>
      <c r="P90" s="75"/>
      <c r="T90" s="76"/>
    </row>
    <row r="91" customFormat="false" ht="15" hidden="false" customHeight="true" outlineLevel="0" collapsed="false">
      <c r="A91" s="61"/>
      <c r="B91" s="61"/>
      <c r="C91" s="62" t="s">
        <v>221</v>
      </c>
      <c r="D91" s="63" t="s">
        <v>222</v>
      </c>
      <c r="E91" s="64"/>
      <c r="F91" s="64"/>
      <c r="G91" s="64"/>
      <c r="H91" s="65"/>
      <c r="I91" s="66"/>
      <c r="T91" s="76"/>
    </row>
    <row r="92" customFormat="false" ht="15" hidden="false" customHeight="true" outlineLevel="0" collapsed="false">
      <c r="A92" s="77" t="n">
        <v>420001</v>
      </c>
      <c r="B92" s="78" t="s">
        <v>152</v>
      </c>
      <c r="C92" s="78" t="s">
        <v>223</v>
      </c>
      <c r="D92" s="71" t="s">
        <v>224</v>
      </c>
      <c r="E92" s="72" t="s">
        <v>119</v>
      </c>
      <c r="F92" s="73" t="n">
        <v>1447.07664</v>
      </c>
      <c r="G92" s="72"/>
      <c r="H92" s="79" t="n">
        <f aca="false">ROUND(ROUND(F92,2)*ROUND(G92,2),2)</f>
        <v>0</v>
      </c>
      <c r="I92" s="66"/>
      <c r="O92" s="75"/>
      <c r="P92" s="75"/>
      <c r="T92" s="76"/>
    </row>
    <row r="93" customFormat="false" ht="15" hidden="false" customHeight="true" outlineLevel="0" collapsed="false">
      <c r="A93" s="77" t="n">
        <v>4011276</v>
      </c>
      <c r="B93" s="78" t="s">
        <v>106</v>
      </c>
      <c r="C93" s="78" t="s">
        <v>225</v>
      </c>
      <c r="D93" s="71" t="s">
        <v>226</v>
      </c>
      <c r="E93" s="72" t="s">
        <v>119</v>
      </c>
      <c r="F93" s="73" t="n">
        <v>28.5</v>
      </c>
      <c r="G93" s="72"/>
      <c r="H93" s="79" t="n">
        <f aca="false">ROUND(ROUND(F93,2)*ROUND(G93,2),2)</f>
        <v>0</v>
      </c>
      <c r="I93" s="66"/>
      <c r="O93" s="75"/>
      <c r="P93" s="75"/>
      <c r="T93" s="76"/>
    </row>
    <row r="94" customFormat="false" ht="15" hidden="false" customHeight="true" outlineLevel="0" collapsed="false">
      <c r="A94" s="77" t="n">
        <v>4011352</v>
      </c>
      <c r="B94" s="78" t="s">
        <v>106</v>
      </c>
      <c r="C94" s="78" t="s">
        <v>227</v>
      </c>
      <c r="D94" s="71" t="s">
        <v>228</v>
      </c>
      <c r="E94" s="72" t="s">
        <v>109</v>
      </c>
      <c r="F94" s="73" t="n">
        <v>6818.172</v>
      </c>
      <c r="G94" s="72"/>
      <c r="H94" s="79" t="n">
        <f aca="false">ROUND(ROUND(F94,2)*ROUND(G94,2),2)</f>
        <v>0</v>
      </c>
      <c r="I94" s="66"/>
      <c r="O94" s="75"/>
      <c r="P94" s="75"/>
      <c r="T94" s="76"/>
    </row>
    <row r="95" customFormat="false" ht="22.5" hidden="false" customHeight="false" outlineLevel="0" collapsed="false">
      <c r="A95" s="77" t="n">
        <v>40884</v>
      </c>
      <c r="B95" s="78" t="s">
        <v>55</v>
      </c>
      <c r="C95" s="78" t="s">
        <v>229</v>
      </c>
      <c r="D95" s="71" t="s">
        <v>230</v>
      </c>
      <c r="E95" s="72" t="s">
        <v>58</v>
      </c>
      <c r="F95" s="73" t="n">
        <v>6818.172</v>
      </c>
      <c r="G95" s="72"/>
      <c r="H95" s="79" t="n">
        <f aca="false">ROUND(ROUND(F95,2)*ROUND(G95,2),2)</f>
        <v>0</v>
      </c>
      <c r="I95" s="66"/>
      <c r="O95" s="75"/>
      <c r="P95" s="75"/>
      <c r="T95" s="76"/>
    </row>
    <row r="96" customFormat="false" ht="15" hidden="false" customHeight="true" outlineLevel="0" collapsed="false">
      <c r="A96" s="77" t="n">
        <v>4011463</v>
      </c>
      <c r="B96" s="78" t="s">
        <v>106</v>
      </c>
      <c r="C96" s="78" t="s">
        <v>231</v>
      </c>
      <c r="D96" s="71" t="s">
        <v>232</v>
      </c>
      <c r="E96" s="72" t="s">
        <v>233</v>
      </c>
      <c r="F96" s="73" t="n">
        <v>11.4</v>
      </c>
      <c r="G96" s="72"/>
      <c r="H96" s="79" t="n">
        <f aca="false">ROUND(ROUND(F96,2)*ROUND(G96,2),2)</f>
        <v>0</v>
      </c>
      <c r="I96" s="66"/>
      <c r="O96" s="75"/>
      <c r="P96" s="75"/>
      <c r="T96" s="76"/>
    </row>
    <row r="97" customFormat="false" ht="15" hidden="false" customHeight="true" outlineLevel="0" collapsed="false">
      <c r="A97" s="77" t="n">
        <v>420002</v>
      </c>
      <c r="B97" s="78" t="s">
        <v>152</v>
      </c>
      <c r="C97" s="78" t="s">
        <v>234</v>
      </c>
      <c r="D97" s="71" t="s">
        <v>235</v>
      </c>
      <c r="E97" s="72" t="s">
        <v>189</v>
      </c>
      <c r="F97" s="73" t="n">
        <v>127</v>
      </c>
      <c r="G97" s="72"/>
      <c r="H97" s="79" t="n">
        <f aca="false">ROUND(ROUND(F97,2)*ROUND(G97,2),2)</f>
        <v>0</v>
      </c>
      <c r="I97" s="66"/>
      <c r="O97" s="75"/>
      <c r="P97" s="75"/>
      <c r="T97" s="76"/>
    </row>
    <row r="98" customFormat="false" ht="15" hidden="false" customHeight="true" outlineLevel="0" collapsed="false">
      <c r="A98" s="61"/>
      <c r="B98" s="61"/>
      <c r="C98" s="62" t="s">
        <v>236</v>
      </c>
      <c r="D98" s="87" t="s">
        <v>237</v>
      </c>
      <c r="E98" s="64"/>
      <c r="F98" s="64"/>
      <c r="G98" s="64"/>
      <c r="H98" s="65"/>
      <c r="I98" s="66"/>
      <c r="O98" s="75"/>
      <c r="P98" s="75"/>
      <c r="T98" s="76"/>
    </row>
    <row r="99" customFormat="false" ht="15" hidden="false" customHeight="true" outlineLevel="0" collapsed="false">
      <c r="A99" s="81" t="s">
        <v>238</v>
      </c>
      <c r="B99" s="78" t="s">
        <v>106</v>
      </c>
      <c r="C99" s="70" t="s">
        <v>239</v>
      </c>
      <c r="D99" s="88" t="s">
        <v>240</v>
      </c>
      <c r="E99" s="89" t="s">
        <v>233</v>
      </c>
      <c r="F99" s="73" t="n">
        <v>0.63213</v>
      </c>
      <c r="G99" s="89"/>
      <c r="H99" s="79" t="n">
        <f aca="false">ROUND(ROUND(F99,2)*ROUND(G99,2),2)</f>
        <v>0</v>
      </c>
      <c r="I99" s="66"/>
      <c r="O99" s="75"/>
      <c r="P99" s="75"/>
      <c r="T99" s="76"/>
    </row>
    <row r="100" customFormat="false" ht="15" hidden="false" customHeight="true" outlineLevel="0" collapsed="false">
      <c r="A100" s="81" t="s">
        <v>241</v>
      </c>
      <c r="B100" s="78" t="s">
        <v>106</v>
      </c>
      <c r="C100" s="70" t="s">
        <v>242</v>
      </c>
      <c r="D100" s="88" t="s">
        <v>243</v>
      </c>
      <c r="E100" s="89" t="s">
        <v>233</v>
      </c>
      <c r="F100" s="73" t="n">
        <v>8.8636236</v>
      </c>
      <c r="G100" s="89"/>
      <c r="H100" s="79" t="n">
        <f aca="false">ROUND(ROUND(F100,2)*ROUND(G100,2),2)</f>
        <v>0</v>
      </c>
      <c r="I100" s="66"/>
      <c r="O100" s="75"/>
      <c r="P100" s="75"/>
      <c r="T100" s="76"/>
    </row>
    <row r="101" customFormat="false" ht="15" hidden="false" customHeight="true" outlineLevel="0" collapsed="false">
      <c r="A101" s="81" t="s">
        <v>244</v>
      </c>
      <c r="B101" s="78" t="s">
        <v>106</v>
      </c>
      <c r="C101" s="70" t="s">
        <v>245</v>
      </c>
      <c r="D101" s="88" t="s">
        <v>246</v>
      </c>
      <c r="E101" s="89" t="s">
        <v>233</v>
      </c>
      <c r="F101" s="73" t="n">
        <v>0.63213</v>
      </c>
      <c r="G101" s="89"/>
      <c r="H101" s="79" t="n">
        <f aca="false">ROUND(ROUND(F101,2)*ROUND(G101,2),2)</f>
        <v>0</v>
      </c>
      <c r="I101" s="66"/>
      <c r="O101" s="75"/>
      <c r="P101" s="75"/>
      <c r="T101" s="76"/>
    </row>
    <row r="102" customFormat="false" ht="15" hidden="false" customHeight="true" outlineLevel="0" collapsed="false">
      <c r="A102" s="81" t="s">
        <v>247</v>
      </c>
      <c r="B102" s="78" t="s">
        <v>106</v>
      </c>
      <c r="C102" s="70" t="s">
        <v>248</v>
      </c>
      <c r="D102" s="88" t="s">
        <v>249</v>
      </c>
      <c r="E102" s="89" t="s">
        <v>233</v>
      </c>
      <c r="F102" s="73" t="n">
        <v>8.8636236</v>
      </c>
      <c r="G102" s="89"/>
      <c r="H102" s="79" t="n">
        <f aca="false">ROUND(ROUND(F102,2)*ROUND(G102,2),2)</f>
        <v>0</v>
      </c>
      <c r="I102" s="66"/>
      <c r="O102" s="75"/>
      <c r="P102" s="75"/>
      <c r="T102" s="76"/>
    </row>
    <row r="103" customFormat="false" ht="15" hidden="false" customHeight="true" outlineLevel="0" collapsed="false">
      <c r="A103" s="82" t="str">
        <f aca="false">_xlfn.CONCAT("SUB - TOTAL ",D87)</f>
        <v>SUB - TOTAL PAVIMENTAÇÃO</v>
      </c>
      <c r="B103" s="82"/>
      <c r="C103" s="82"/>
      <c r="D103" s="82"/>
      <c r="E103" s="82"/>
      <c r="F103" s="82"/>
      <c r="G103" s="82"/>
      <c r="H103" s="83" t="n">
        <f aca="false">SUM(H87:H102)</f>
        <v>0</v>
      </c>
      <c r="I103" s="66"/>
      <c r="O103" s="75"/>
      <c r="P103" s="75"/>
      <c r="T103" s="76"/>
    </row>
    <row r="104" customFormat="false" ht="5.1" hidden="false" customHeight="true" outlineLevel="0" collapsed="false">
      <c r="A104" s="84"/>
      <c r="B104" s="84"/>
      <c r="C104" s="84"/>
      <c r="D104" s="84"/>
      <c r="E104" s="84"/>
      <c r="F104" s="84"/>
      <c r="G104" s="84"/>
      <c r="H104" s="84"/>
      <c r="I104" s="66"/>
      <c r="O104" s="75"/>
      <c r="P104" s="75"/>
      <c r="T104" s="76"/>
    </row>
    <row r="105" customFormat="false" ht="15" hidden="false" customHeight="true" outlineLevel="0" collapsed="false">
      <c r="A105" s="61"/>
      <c r="B105" s="61"/>
      <c r="C105" s="62" t="s">
        <v>16</v>
      </c>
      <c r="D105" s="63" t="s">
        <v>250</v>
      </c>
      <c r="E105" s="64"/>
      <c r="F105" s="64"/>
      <c r="G105" s="64"/>
      <c r="H105" s="65"/>
      <c r="I105" s="66" t="n">
        <f aca="false">H112</f>
        <v>0</v>
      </c>
      <c r="O105" s="75"/>
      <c r="P105" s="75"/>
      <c r="T105" s="76"/>
    </row>
    <row r="106" customFormat="false" ht="15" hidden="false" customHeight="true" outlineLevel="0" collapsed="false">
      <c r="A106" s="61"/>
      <c r="B106" s="61"/>
      <c r="C106" s="62" t="s">
        <v>251</v>
      </c>
      <c r="D106" s="63" t="s">
        <v>252</v>
      </c>
      <c r="E106" s="64"/>
      <c r="F106" s="64"/>
      <c r="G106" s="64"/>
      <c r="H106" s="65"/>
      <c r="I106" s="66"/>
      <c r="T106" s="76"/>
    </row>
    <row r="107" customFormat="false" ht="15" hidden="false" customHeight="true" outlineLevel="0" collapsed="false">
      <c r="A107" s="90" t="n">
        <v>5213571</v>
      </c>
      <c r="B107" s="78" t="s">
        <v>106</v>
      </c>
      <c r="C107" s="78" t="s">
        <v>253</v>
      </c>
      <c r="D107" s="71" t="s">
        <v>254</v>
      </c>
      <c r="E107" s="72" t="s">
        <v>109</v>
      </c>
      <c r="F107" s="73" t="n">
        <v>6.26</v>
      </c>
      <c r="G107" s="72"/>
      <c r="H107" s="79" t="n">
        <f aca="false">ROUND(ROUND(F107,2)*ROUND(G107,2),2)</f>
        <v>0</v>
      </c>
      <c r="I107" s="66"/>
      <c r="O107" s="75"/>
      <c r="P107" s="75"/>
      <c r="T107" s="76"/>
    </row>
    <row r="108" customFormat="false" ht="15" hidden="false" customHeight="true" outlineLevel="0" collapsed="false">
      <c r="A108" s="90" t="n">
        <v>5216111</v>
      </c>
      <c r="B108" s="78" t="s">
        <v>106</v>
      </c>
      <c r="C108" s="78" t="s">
        <v>255</v>
      </c>
      <c r="D108" s="71" t="s">
        <v>256</v>
      </c>
      <c r="E108" s="72" t="s">
        <v>112</v>
      </c>
      <c r="F108" s="73" t="n">
        <v>26</v>
      </c>
      <c r="G108" s="72"/>
      <c r="H108" s="79" t="n">
        <f aca="false">ROUND(ROUND(F108,2)*ROUND(G108,2),2)</f>
        <v>0</v>
      </c>
      <c r="I108" s="66"/>
      <c r="O108" s="75"/>
      <c r="P108" s="75"/>
      <c r="T108" s="76"/>
    </row>
    <row r="109" customFormat="false" ht="15" hidden="false" customHeight="true" outlineLevel="0" collapsed="false">
      <c r="A109" s="61"/>
      <c r="B109" s="61"/>
      <c r="C109" s="62" t="s">
        <v>257</v>
      </c>
      <c r="D109" s="63" t="s">
        <v>258</v>
      </c>
      <c r="E109" s="64"/>
      <c r="F109" s="64"/>
      <c r="G109" s="64"/>
      <c r="H109" s="65"/>
      <c r="I109" s="66"/>
      <c r="T109" s="76"/>
    </row>
    <row r="110" customFormat="false" ht="15" hidden="false" customHeight="true" outlineLevel="0" collapsed="false">
      <c r="A110" s="81" t="n">
        <v>5213401</v>
      </c>
      <c r="B110" s="78" t="s">
        <v>106</v>
      </c>
      <c r="C110" s="78" t="s">
        <v>259</v>
      </c>
      <c r="D110" s="71" t="s">
        <v>260</v>
      </c>
      <c r="E110" s="72" t="s">
        <v>109</v>
      </c>
      <c r="F110" s="73" t="n">
        <v>288.42</v>
      </c>
      <c r="G110" s="72"/>
      <c r="H110" s="79" t="n">
        <f aca="false">ROUND(ROUND(F110,2)*ROUND(G110,2),2)</f>
        <v>0</v>
      </c>
      <c r="I110" s="66"/>
      <c r="O110" s="75"/>
      <c r="P110" s="75"/>
      <c r="T110" s="76"/>
    </row>
    <row r="111" customFormat="false" ht="15" hidden="false" customHeight="true" outlineLevel="0" collapsed="false">
      <c r="A111" s="81" t="n">
        <v>5213405</v>
      </c>
      <c r="B111" s="78" t="s">
        <v>106</v>
      </c>
      <c r="C111" s="78" t="s">
        <v>261</v>
      </c>
      <c r="D111" s="71" t="s">
        <v>262</v>
      </c>
      <c r="E111" s="72" t="s">
        <v>109</v>
      </c>
      <c r="F111" s="73" t="n">
        <v>17.4</v>
      </c>
      <c r="G111" s="72"/>
      <c r="H111" s="79" t="n">
        <f aca="false">ROUND(ROUND(F111,2)*ROUND(G111,2),2)</f>
        <v>0</v>
      </c>
      <c r="I111" s="66"/>
      <c r="O111" s="75"/>
      <c r="P111" s="75"/>
      <c r="T111" s="76"/>
    </row>
    <row r="112" customFormat="false" ht="15" hidden="false" customHeight="true" outlineLevel="0" collapsed="false">
      <c r="A112" s="82" t="str">
        <f aca="false">_xlfn.CONCAT("SUB - TOTAL ",D105)</f>
        <v>SUB - TOTAL SINALIZAÇÃO</v>
      </c>
      <c r="B112" s="82"/>
      <c r="C112" s="82"/>
      <c r="D112" s="82"/>
      <c r="E112" s="82"/>
      <c r="F112" s="82"/>
      <c r="G112" s="82"/>
      <c r="H112" s="83" t="n">
        <f aca="false">SUM(H105:H111)</f>
        <v>0</v>
      </c>
      <c r="I112" s="66"/>
      <c r="O112" s="75"/>
      <c r="P112" s="75"/>
      <c r="T112" s="76"/>
    </row>
    <row r="113" customFormat="false" ht="5.1" hidden="false" customHeight="true" outlineLevel="0" collapsed="false">
      <c r="A113" s="91"/>
      <c r="B113" s="92"/>
      <c r="C113" s="92"/>
      <c r="D113" s="92"/>
      <c r="E113" s="92"/>
      <c r="F113" s="92"/>
      <c r="G113" s="92"/>
      <c r="H113" s="93"/>
      <c r="I113" s="66"/>
      <c r="O113" s="75"/>
      <c r="P113" s="75"/>
      <c r="T113" s="76"/>
    </row>
    <row r="114" customFormat="false" ht="15" hidden="false" customHeight="true" outlineLevel="0" collapsed="false">
      <c r="A114" s="61"/>
      <c r="B114" s="61"/>
      <c r="C114" s="62" t="s">
        <v>17</v>
      </c>
      <c r="D114" s="63" t="s">
        <v>263</v>
      </c>
      <c r="E114" s="64"/>
      <c r="F114" s="64"/>
      <c r="G114" s="64"/>
      <c r="H114" s="65"/>
      <c r="I114" s="66" t="n">
        <f aca="false">H120</f>
        <v>0</v>
      </c>
      <c r="O114" s="75"/>
      <c r="P114" s="75"/>
      <c r="T114" s="76"/>
    </row>
    <row r="115" customFormat="false" ht="22.5" hidden="false" customHeight="false" outlineLevel="0" collapsed="false">
      <c r="A115" s="90" t="n">
        <v>40915</v>
      </c>
      <c r="B115" s="78" t="s">
        <v>55</v>
      </c>
      <c r="C115" s="78" t="s">
        <v>264</v>
      </c>
      <c r="D115" s="71" t="s">
        <v>265</v>
      </c>
      <c r="E115" s="72" t="s">
        <v>58</v>
      </c>
      <c r="F115" s="73" t="n">
        <v>3165.35</v>
      </c>
      <c r="G115" s="72"/>
      <c r="H115" s="79" t="n">
        <f aca="false">ROUND(ROUND(F115,2)*ROUND(G115,2),2)</f>
        <v>0</v>
      </c>
      <c r="I115" s="66"/>
      <c r="O115" s="75"/>
      <c r="P115" s="75"/>
      <c r="T115" s="76"/>
    </row>
    <row r="116" customFormat="false" ht="22.5" hidden="false" customHeight="false" outlineLevel="0" collapsed="false">
      <c r="A116" s="90" t="n">
        <v>40912</v>
      </c>
      <c r="B116" s="78" t="s">
        <v>55</v>
      </c>
      <c r="C116" s="78" t="s">
        <v>266</v>
      </c>
      <c r="D116" s="71" t="s">
        <v>267</v>
      </c>
      <c r="E116" s="72" t="s">
        <v>58</v>
      </c>
      <c r="F116" s="73" t="n">
        <v>949.605</v>
      </c>
      <c r="G116" s="72"/>
      <c r="H116" s="79" t="n">
        <f aca="false">ROUND(ROUND(F116,2)*ROUND(G116,2),2)</f>
        <v>0</v>
      </c>
      <c r="I116" s="66"/>
      <c r="O116" s="75"/>
      <c r="P116" s="75"/>
      <c r="T116" s="76"/>
    </row>
    <row r="117" customFormat="false" ht="22.5" hidden="false" customHeight="false" outlineLevel="0" collapsed="false">
      <c r="A117" s="90" t="n">
        <v>41246</v>
      </c>
      <c r="B117" s="78" t="s">
        <v>55</v>
      </c>
      <c r="C117" s="78" t="s">
        <v>268</v>
      </c>
      <c r="D117" s="71" t="s">
        <v>269</v>
      </c>
      <c r="E117" s="72" t="s">
        <v>70</v>
      </c>
      <c r="F117" s="73" t="n">
        <v>48</v>
      </c>
      <c r="G117" s="72"/>
      <c r="H117" s="79" t="n">
        <f aca="false">ROUND(ROUND(F117,2)*ROUND(G117,2),2)</f>
        <v>0</v>
      </c>
      <c r="I117" s="66"/>
      <c r="O117" s="75"/>
      <c r="P117" s="75"/>
      <c r="T117" s="76"/>
    </row>
    <row r="118" customFormat="false" ht="22.5" hidden="false" customHeight="false" outlineLevel="0" collapsed="false">
      <c r="A118" s="90" t="n">
        <v>41109</v>
      </c>
      <c r="B118" s="78" t="s">
        <v>55</v>
      </c>
      <c r="C118" s="78" t="s">
        <v>270</v>
      </c>
      <c r="D118" s="71" t="s">
        <v>271</v>
      </c>
      <c r="E118" s="72" t="s">
        <v>70</v>
      </c>
      <c r="F118" s="73" t="n">
        <v>267</v>
      </c>
      <c r="G118" s="72"/>
      <c r="H118" s="79" t="n">
        <f aca="false">ROUND(ROUND(F118,2)*ROUND(G118,2),2)</f>
        <v>0</v>
      </c>
      <c r="I118" s="66"/>
      <c r="O118" s="75"/>
      <c r="P118" s="75"/>
      <c r="T118" s="76"/>
    </row>
    <row r="119" customFormat="false" ht="15" hidden="false" customHeight="true" outlineLevel="0" collapsed="false">
      <c r="A119" s="90" t="n">
        <v>3713613</v>
      </c>
      <c r="B119" s="78" t="s">
        <v>106</v>
      </c>
      <c r="C119" s="78" t="s">
        <v>272</v>
      </c>
      <c r="D119" s="71" t="s">
        <v>273</v>
      </c>
      <c r="E119" s="72" t="s">
        <v>189</v>
      </c>
      <c r="F119" s="73" t="n">
        <v>261</v>
      </c>
      <c r="G119" s="72"/>
      <c r="H119" s="79" t="n">
        <f aca="false">ROUND(ROUND(F119,2)*ROUND(G119,2),2)</f>
        <v>0</v>
      </c>
      <c r="I119" s="66"/>
      <c r="O119" s="75"/>
      <c r="P119" s="75"/>
      <c r="T119" s="76"/>
    </row>
    <row r="120" customFormat="false" ht="15" hidden="false" customHeight="true" outlineLevel="0" collapsed="false">
      <c r="A120" s="82" t="str">
        <f aca="false">_xlfn.CONCAT("SUB - TOTAL ",D114)</f>
        <v>SUB - TOTAL OBRAS COMPLEMENTARES</v>
      </c>
      <c r="B120" s="82"/>
      <c r="C120" s="82"/>
      <c r="D120" s="82"/>
      <c r="E120" s="82"/>
      <c r="F120" s="82"/>
      <c r="G120" s="82"/>
      <c r="H120" s="83" t="n">
        <f aca="false">SUM(H114:H119)</f>
        <v>0</v>
      </c>
      <c r="I120" s="66"/>
      <c r="O120" s="75"/>
      <c r="P120" s="75"/>
      <c r="T120" s="76"/>
    </row>
    <row r="121" customFormat="false" ht="5.1" hidden="false" customHeight="true" outlineLevel="0" collapsed="false">
      <c r="A121" s="84"/>
      <c r="B121" s="84"/>
      <c r="C121" s="84"/>
      <c r="D121" s="84"/>
      <c r="E121" s="84"/>
      <c r="F121" s="84"/>
      <c r="G121" s="84"/>
      <c r="H121" s="84"/>
      <c r="I121" s="66"/>
      <c r="O121" s="75"/>
      <c r="P121" s="75"/>
      <c r="T121" s="76"/>
    </row>
    <row r="122" customFormat="false" ht="15" hidden="false" customHeight="true" outlineLevel="0" collapsed="false">
      <c r="A122" s="61"/>
      <c r="B122" s="61"/>
      <c r="C122" s="62" t="s">
        <v>18</v>
      </c>
      <c r="D122" s="63" t="s">
        <v>274</v>
      </c>
      <c r="E122" s="64"/>
      <c r="F122" s="64"/>
      <c r="G122" s="64"/>
      <c r="H122" s="65"/>
      <c r="I122" s="66" t="n">
        <f aca="false">H125</f>
        <v>0</v>
      </c>
      <c r="O122" s="75"/>
      <c r="P122" s="75"/>
      <c r="T122" s="76"/>
    </row>
    <row r="123" customFormat="false" ht="15" hidden="false" customHeight="true" outlineLevel="0" collapsed="false">
      <c r="A123" s="77" t="n">
        <v>700001</v>
      </c>
      <c r="B123" s="78" t="s">
        <v>152</v>
      </c>
      <c r="C123" s="78" t="s">
        <v>275</v>
      </c>
      <c r="D123" s="71" t="s">
        <v>276</v>
      </c>
      <c r="E123" s="72" t="s">
        <v>277</v>
      </c>
      <c r="F123" s="73" t="n">
        <v>5</v>
      </c>
      <c r="G123" s="72"/>
      <c r="H123" s="79" t="n">
        <f aca="false">ROUND(ROUND(F123,2)*ROUND(G123,2),2)</f>
        <v>0</v>
      </c>
      <c r="I123" s="66"/>
      <c r="O123" s="75"/>
      <c r="P123" s="75"/>
      <c r="T123" s="76"/>
    </row>
    <row r="124" customFormat="false" ht="15" hidden="false" customHeight="true" outlineLevel="0" collapsed="false">
      <c r="A124" s="77" t="n">
        <v>700002</v>
      </c>
      <c r="B124" s="78" t="s">
        <v>152</v>
      </c>
      <c r="C124" s="78" t="s">
        <v>278</v>
      </c>
      <c r="D124" s="71" t="s">
        <v>279</v>
      </c>
      <c r="E124" s="72" t="s">
        <v>277</v>
      </c>
      <c r="F124" s="73" t="n">
        <v>1</v>
      </c>
      <c r="G124" s="72"/>
      <c r="H124" s="79" t="n">
        <f aca="false">ROUND(ROUND(F124,2)*ROUND(G124,2),2)</f>
        <v>0</v>
      </c>
      <c r="I124" s="66"/>
      <c r="O124" s="75"/>
      <c r="P124" s="75"/>
      <c r="T124" s="76"/>
    </row>
    <row r="125" customFormat="false" ht="15" hidden="false" customHeight="true" outlineLevel="0" collapsed="false">
      <c r="A125" s="82" t="str">
        <f aca="false">_xlfn.CONCAT("SUB - TOTAL ",D122)</f>
        <v>SUB - TOTAL ILUMINAÇÃO PÚBLICA</v>
      </c>
      <c r="B125" s="82"/>
      <c r="C125" s="82"/>
      <c r="D125" s="82"/>
      <c r="E125" s="82"/>
      <c r="F125" s="82"/>
      <c r="G125" s="82"/>
      <c r="H125" s="83" t="n">
        <f aca="false">SUM(H122:H124)</f>
        <v>0</v>
      </c>
      <c r="I125" s="66"/>
      <c r="O125" s="75"/>
      <c r="P125" s="75"/>
      <c r="T125" s="76"/>
    </row>
    <row r="126" customFormat="false" ht="5.1" hidden="false" customHeight="true" outlineLevel="0" collapsed="false">
      <c r="A126" s="84"/>
      <c r="B126" s="84"/>
      <c r="C126" s="84"/>
      <c r="D126" s="84"/>
      <c r="E126" s="84"/>
      <c r="F126" s="84"/>
      <c r="G126" s="84"/>
      <c r="H126" s="84"/>
      <c r="I126" s="66"/>
      <c r="O126" s="75"/>
      <c r="P126" s="75"/>
      <c r="T126" s="76"/>
    </row>
    <row r="127" customFormat="false" ht="15" hidden="false" customHeight="true" outlineLevel="0" collapsed="false">
      <c r="A127" s="61"/>
      <c r="B127" s="61"/>
      <c r="C127" s="62" t="s">
        <v>19</v>
      </c>
      <c r="D127" s="63" t="s">
        <v>280</v>
      </c>
      <c r="E127" s="64"/>
      <c r="F127" s="64"/>
      <c r="G127" s="64"/>
      <c r="H127" s="65"/>
      <c r="I127" s="66" t="n">
        <f aca="false">H134</f>
        <v>0</v>
      </c>
      <c r="O127" s="75"/>
      <c r="P127" s="75"/>
      <c r="T127" s="76"/>
    </row>
    <row r="128" customFormat="false" ht="15" hidden="false" customHeight="true" outlineLevel="0" collapsed="false">
      <c r="A128" s="90" t="n">
        <v>5914389</v>
      </c>
      <c r="B128" s="78" t="s">
        <v>106</v>
      </c>
      <c r="C128" s="78" t="s">
        <v>281</v>
      </c>
      <c r="D128" s="71" t="s">
        <v>282</v>
      </c>
      <c r="E128" s="72" t="s">
        <v>126</v>
      </c>
      <c r="F128" s="73" t="n">
        <v>197834.219859115</v>
      </c>
      <c r="G128" s="72"/>
      <c r="H128" s="79" t="n">
        <f aca="false">ROUND(ROUND(F128,2)*ROUND(G128,2),2)</f>
        <v>0</v>
      </c>
      <c r="I128" s="66"/>
      <c r="O128" s="75"/>
      <c r="P128" s="75"/>
      <c r="T128" s="76"/>
    </row>
    <row r="129" customFormat="false" ht="15" hidden="false" customHeight="true" outlineLevel="0" collapsed="false">
      <c r="A129" s="90" t="n">
        <v>5914374</v>
      </c>
      <c r="B129" s="78" t="s">
        <v>106</v>
      </c>
      <c r="C129" s="78" t="s">
        <v>283</v>
      </c>
      <c r="D129" s="71" t="s">
        <v>284</v>
      </c>
      <c r="E129" s="72" t="s">
        <v>126</v>
      </c>
      <c r="F129" s="73" t="n">
        <v>4116.969461698</v>
      </c>
      <c r="G129" s="72"/>
      <c r="H129" s="79" t="n">
        <f aca="false">ROUND(ROUND(F129,2)*ROUND(G129,2),2)</f>
        <v>0</v>
      </c>
      <c r="I129" s="66"/>
      <c r="O129" s="75"/>
      <c r="P129" s="75"/>
      <c r="T129" s="76"/>
    </row>
    <row r="130" customFormat="false" ht="15" hidden="false" customHeight="true" outlineLevel="0" collapsed="false">
      <c r="A130" s="90" t="n">
        <v>5914479</v>
      </c>
      <c r="B130" s="78" t="s">
        <v>106</v>
      </c>
      <c r="C130" s="78" t="s">
        <v>285</v>
      </c>
      <c r="D130" s="71" t="s">
        <v>286</v>
      </c>
      <c r="E130" s="72" t="s">
        <v>126</v>
      </c>
      <c r="F130" s="73" t="n">
        <v>15183.1020862872</v>
      </c>
      <c r="G130" s="72"/>
      <c r="H130" s="79" t="n">
        <f aca="false">ROUND(ROUND(F130,2)*ROUND(G130,2),2)</f>
        <v>0</v>
      </c>
      <c r="I130" s="66"/>
      <c r="O130" s="75"/>
      <c r="P130" s="75"/>
      <c r="T130" s="76"/>
    </row>
    <row r="131" customFormat="false" ht="15" hidden="false" customHeight="true" outlineLevel="0" collapsed="false">
      <c r="A131" s="90" t="n">
        <v>5914464</v>
      </c>
      <c r="B131" s="78" t="s">
        <v>106</v>
      </c>
      <c r="C131" s="78" t="s">
        <v>287</v>
      </c>
      <c r="D131" s="71" t="s">
        <v>288</v>
      </c>
      <c r="E131" s="72" t="s">
        <v>126</v>
      </c>
      <c r="F131" s="73" t="n">
        <v>286.54583325326</v>
      </c>
      <c r="G131" s="72"/>
      <c r="H131" s="79" t="n">
        <f aca="false">ROUND(ROUND(F131,2)*ROUND(G131,2),2)</f>
        <v>0</v>
      </c>
      <c r="I131" s="66"/>
      <c r="O131" s="75"/>
      <c r="P131" s="75"/>
      <c r="T131" s="76"/>
    </row>
    <row r="132" customFormat="false" ht="22.5" hidden="false" customHeight="false" outlineLevel="0" collapsed="false">
      <c r="A132" s="90" t="n">
        <v>5914614</v>
      </c>
      <c r="B132" s="78" t="s">
        <v>106</v>
      </c>
      <c r="C132" s="78" t="s">
        <v>289</v>
      </c>
      <c r="D132" s="71" t="s">
        <v>290</v>
      </c>
      <c r="E132" s="72" t="s">
        <v>126</v>
      </c>
      <c r="F132" s="73" t="n">
        <v>9714.971142</v>
      </c>
      <c r="G132" s="72"/>
      <c r="H132" s="79" t="n">
        <f aca="false">ROUND(ROUND(F132,2)*ROUND(G132,2),2)</f>
        <v>0</v>
      </c>
      <c r="I132" s="66"/>
      <c r="O132" s="75"/>
      <c r="P132" s="75"/>
      <c r="T132" s="76"/>
    </row>
    <row r="133" customFormat="false" ht="22.5" hidden="false" customHeight="false" outlineLevel="0" collapsed="false">
      <c r="A133" s="90" t="n">
        <v>5914614</v>
      </c>
      <c r="B133" s="78" t="s">
        <v>106</v>
      </c>
      <c r="C133" s="78" t="s">
        <v>291</v>
      </c>
      <c r="D133" s="71" t="s">
        <v>290</v>
      </c>
      <c r="E133" s="72" t="s">
        <v>126</v>
      </c>
      <c r="F133" s="73" t="n">
        <v>179.24301</v>
      </c>
      <c r="G133" s="72"/>
      <c r="H133" s="79" t="n">
        <f aca="false">ROUND(ROUND(F133,2)*ROUND(G133,2),2)</f>
        <v>0</v>
      </c>
      <c r="I133" s="66"/>
      <c r="O133" s="75"/>
      <c r="P133" s="75"/>
      <c r="T133" s="76"/>
    </row>
    <row r="134" customFormat="false" ht="15" hidden="false" customHeight="true" outlineLevel="0" collapsed="false">
      <c r="A134" s="82" t="str">
        <f aca="false">_xlfn.CONCAT("SUB - TOTAL ",D127)</f>
        <v>SUB - TOTAL TRANSPORTE</v>
      </c>
      <c r="B134" s="82"/>
      <c r="C134" s="82"/>
      <c r="D134" s="82"/>
      <c r="E134" s="82"/>
      <c r="F134" s="82"/>
      <c r="G134" s="82"/>
      <c r="H134" s="83" t="n">
        <f aca="false">SUM(H127:H133)</f>
        <v>0</v>
      </c>
      <c r="I134" s="66"/>
      <c r="O134" s="75"/>
      <c r="P134" s="75"/>
      <c r="T134" s="76"/>
    </row>
    <row r="135" customFormat="false" ht="5.1" hidden="false" customHeight="true" outlineLevel="0" collapsed="false">
      <c r="A135" s="94"/>
      <c r="B135" s="95"/>
      <c r="C135" s="95"/>
      <c r="D135" s="95"/>
      <c r="E135" s="95"/>
      <c r="F135" s="95"/>
      <c r="G135" s="95"/>
      <c r="H135" s="96"/>
      <c r="I135" s="66"/>
      <c r="O135" s="75"/>
      <c r="P135" s="75"/>
      <c r="T135" s="76"/>
    </row>
    <row r="136" customFormat="false" ht="15" hidden="false" customHeight="true" outlineLevel="0" collapsed="false">
      <c r="A136" s="61"/>
      <c r="B136" s="61"/>
      <c r="C136" s="62" t="s">
        <v>20</v>
      </c>
      <c r="D136" s="63" t="s">
        <v>292</v>
      </c>
      <c r="E136" s="64"/>
      <c r="F136" s="64"/>
      <c r="G136" s="64"/>
      <c r="H136" s="65"/>
      <c r="I136" s="66" t="n">
        <f aca="false">H138</f>
        <v>0</v>
      </c>
      <c r="O136" s="75"/>
      <c r="P136" s="75"/>
      <c r="T136" s="76"/>
    </row>
    <row r="137" customFormat="false" ht="15" hidden="false" customHeight="true" outlineLevel="0" collapsed="false">
      <c r="A137" s="77" t="n">
        <v>910001</v>
      </c>
      <c r="B137" s="78" t="s">
        <v>152</v>
      </c>
      <c r="C137" s="78" t="s">
        <v>293</v>
      </c>
      <c r="D137" s="71" t="s">
        <v>294</v>
      </c>
      <c r="E137" s="72" t="s">
        <v>155</v>
      </c>
      <c r="F137" s="73" t="n">
        <v>1</v>
      </c>
      <c r="G137" s="72"/>
      <c r="H137" s="79" t="n">
        <f aca="false">ROUND(ROUND(F137,2)*ROUND(G137,2),2)</f>
        <v>0</v>
      </c>
      <c r="I137" s="66"/>
      <c r="O137" s="75"/>
      <c r="P137" s="75"/>
      <c r="T137" s="76"/>
    </row>
    <row r="138" customFormat="false" ht="15" hidden="false" customHeight="true" outlineLevel="0" collapsed="false">
      <c r="A138" s="82" t="str">
        <f aca="false">_xlfn.CONCAT("SUB - TOTAL ",D136)</f>
        <v>SUB - TOTAL ADMINISTRAÇÃO LOCAL</v>
      </c>
      <c r="B138" s="82"/>
      <c r="C138" s="82"/>
      <c r="D138" s="82"/>
      <c r="E138" s="82"/>
      <c r="F138" s="82"/>
      <c r="G138" s="82"/>
      <c r="H138" s="83" t="n">
        <f aca="false">SUM(H137:H137)</f>
        <v>0</v>
      </c>
      <c r="I138" s="66"/>
      <c r="O138" s="75"/>
      <c r="P138" s="75"/>
      <c r="T138" s="76"/>
    </row>
    <row r="139" customFormat="false" ht="5.1" hidden="false" customHeight="true" outlineLevel="0" collapsed="false">
      <c r="A139" s="94"/>
      <c r="B139" s="95"/>
      <c r="C139" s="95"/>
      <c r="D139" s="95"/>
      <c r="E139" s="95"/>
      <c r="F139" s="95"/>
      <c r="G139" s="95"/>
      <c r="H139" s="96"/>
      <c r="I139" s="66"/>
      <c r="O139" s="75"/>
      <c r="P139" s="75"/>
    </row>
    <row r="140" customFormat="false" ht="20.1" hidden="false" customHeight="true" outlineLevel="0" collapsed="false">
      <c r="A140" s="97" t="s">
        <v>295</v>
      </c>
      <c r="B140" s="97"/>
      <c r="C140" s="97"/>
      <c r="D140" s="97"/>
      <c r="E140" s="97"/>
      <c r="F140" s="97"/>
      <c r="G140" s="97"/>
      <c r="H140" s="98" t="n">
        <f aca="false">SUM(I1:I140)</f>
        <v>0</v>
      </c>
      <c r="I140" s="66"/>
      <c r="O140" s="75"/>
      <c r="P140" s="75"/>
    </row>
    <row r="141" customFormat="false" ht="12" hidden="true" customHeight="true" outlineLevel="0" collapsed="false">
      <c r="C141" s="99" t="s">
        <v>296</v>
      </c>
      <c r="D141" s="99"/>
      <c r="E141" s="99"/>
      <c r="F141" s="100" t="n">
        <v>493.571</v>
      </c>
      <c r="G141" s="101" t="n">
        <v>1.02</v>
      </c>
      <c r="I141" s="102" t="s">
        <v>297</v>
      </c>
      <c r="O141" s="75"/>
      <c r="P141" s="75"/>
    </row>
    <row r="142" customFormat="false" ht="12" hidden="true" customHeight="true" outlineLevel="0" collapsed="false">
      <c r="C142" s="99" t="s">
        <v>298</v>
      </c>
      <c r="D142" s="99"/>
      <c r="E142" s="99"/>
      <c r="F142" s="100" t="n">
        <v>424.266</v>
      </c>
      <c r="G142" s="101" t="n">
        <v>1.014</v>
      </c>
      <c r="I142" s="102" t="s">
        <v>297</v>
      </c>
      <c r="O142" s="75"/>
      <c r="P142" s="75"/>
    </row>
    <row r="143" customFormat="false" ht="12" hidden="true" customHeight="true" outlineLevel="0" collapsed="false">
      <c r="C143" s="99" t="s">
        <v>299</v>
      </c>
      <c r="D143" s="99"/>
      <c r="E143" s="99"/>
      <c r="F143" s="100" t="n">
        <v>99.975</v>
      </c>
      <c r="G143" s="101" t="n">
        <v>1.003</v>
      </c>
      <c r="I143" s="102" t="s">
        <v>297</v>
      </c>
      <c r="O143" s="75"/>
      <c r="P143" s="75"/>
    </row>
    <row r="144" customFormat="false" ht="12" hidden="true" customHeight="true" outlineLevel="0" collapsed="false">
      <c r="C144" s="99" t="s">
        <v>300</v>
      </c>
      <c r="D144" s="99"/>
      <c r="E144" s="99"/>
      <c r="F144" s="100" t="n">
        <v>480.603</v>
      </c>
      <c r="G144" s="101" t="n">
        <v>1.02</v>
      </c>
      <c r="I144" s="102" t="s">
        <v>297</v>
      </c>
      <c r="O144" s="75"/>
      <c r="P144" s="75"/>
    </row>
    <row r="145" customFormat="false" ht="12" hidden="true" customHeight="true" outlineLevel="0" collapsed="false">
      <c r="C145" s="99" t="s">
        <v>301</v>
      </c>
      <c r="D145" s="99"/>
      <c r="E145" s="99"/>
      <c r="F145" s="100" t="n">
        <v>116.646</v>
      </c>
      <c r="G145" s="101" t="n">
        <v>1.009</v>
      </c>
      <c r="I145" s="102" t="s">
        <v>297</v>
      </c>
      <c r="O145" s="75"/>
      <c r="P145" s="75"/>
    </row>
    <row r="146" customFormat="false" ht="12" hidden="true" customHeight="true" outlineLevel="0" collapsed="false">
      <c r="C146" s="99" t="s">
        <v>302</v>
      </c>
      <c r="D146" s="99"/>
      <c r="E146" s="99"/>
      <c r="F146" s="100" t="n">
        <v>443.242</v>
      </c>
      <c r="G146" s="101" t="n">
        <v>1.026</v>
      </c>
      <c r="I146" s="102" t="s">
        <v>297</v>
      </c>
      <c r="O146" s="75"/>
      <c r="P146" s="75"/>
    </row>
    <row r="147" customFormat="false" ht="12" hidden="true" customHeight="true" outlineLevel="0" collapsed="false">
      <c r="C147" s="99" t="s">
        <v>303</v>
      </c>
      <c r="D147" s="99"/>
      <c r="E147" s="99"/>
      <c r="F147" s="100" t="n">
        <v>1046.383</v>
      </c>
      <c r="G147" s="101" t="n">
        <v>1.061</v>
      </c>
      <c r="I147" s="102" t="s">
        <v>297</v>
      </c>
      <c r="O147" s="75"/>
      <c r="P147" s="75"/>
    </row>
    <row r="148" customFormat="false" ht="12" hidden="true" customHeight="true" outlineLevel="0" collapsed="false">
      <c r="C148" s="99" t="s">
        <v>304</v>
      </c>
      <c r="D148" s="99"/>
      <c r="E148" s="99"/>
      <c r="F148" s="100" t="n">
        <v>940.755</v>
      </c>
      <c r="G148" s="101" t="n">
        <v>1.049</v>
      </c>
      <c r="I148" s="102" t="s">
        <v>297</v>
      </c>
      <c r="O148" s="75"/>
      <c r="P148" s="75"/>
    </row>
    <row r="149" customFormat="false" ht="12" hidden="true" customHeight="true" outlineLevel="0" collapsed="false">
      <c r="C149" s="99" t="s">
        <v>305</v>
      </c>
      <c r="D149" s="99"/>
      <c r="E149" s="99"/>
      <c r="F149" s="100" t="n">
        <v>161.229</v>
      </c>
      <c r="G149" s="101" t="n">
        <v>1.043</v>
      </c>
      <c r="I149" s="102" t="s">
        <v>297</v>
      </c>
      <c r="O149" s="75"/>
      <c r="P149" s="75"/>
    </row>
    <row r="150" customFormat="false" ht="12" hidden="true" customHeight="true" outlineLevel="0" collapsed="false">
      <c r="C150" s="99" t="s">
        <v>306</v>
      </c>
      <c r="D150" s="99"/>
      <c r="E150" s="99"/>
      <c r="F150" s="100" t="n">
        <v>151.944</v>
      </c>
      <c r="G150" s="101" t="n">
        <v>1.02</v>
      </c>
      <c r="I150" s="102" t="s">
        <v>297</v>
      </c>
      <c r="O150" s="75"/>
      <c r="P150" s="75"/>
    </row>
    <row r="151" customFormat="false" ht="12" hidden="true" customHeight="true" outlineLevel="0" collapsed="false">
      <c r="C151" s="99" t="s">
        <v>307</v>
      </c>
      <c r="D151" s="99"/>
      <c r="E151" s="99"/>
      <c r="F151" s="100" t="n">
        <v>996.578</v>
      </c>
      <c r="G151" s="101" t="n">
        <v>1.06</v>
      </c>
      <c r="I151" s="102" t="s">
        <v>297</v>
      </c>
    </row>
    <row r="152" customFormat="false" ht="12" hidden="true" customHeight="true" outlineLevel="0" collapsed="false">
      <c r="C152" s="99" t="s">
        <v>308</v>
      </c>
      <c r="D152" s="99"/>
      <c r="E152" s="99"/>
      <c r="F152" s="100" t="n">
        <v>154.082</v>
      </c>
      <c r="G152" s="101" t="n">
        <v>1.048</v>
      </c>
      <c r="I152" s="102" t="s">
        <v>297</v>
      </c>
    </row>
    <row r="153" customFormat="false" ht="12" hidden="true" customHeight="true" outlineLevel="0" collapsed="false">
      <c r="C153" s="99" t="s">
        <v>309</v>
      </c>
      <c r="D153" s="99"/>
      <c r="E153" s="99"/>
      <c r="F153" s="100" t="n">
        <v>162.966</v>
      </c>
      <c r="G153" s="101" t="n">
        <v>1.046</v>
      </c>
      <c r="I153" s="102" t="s">
        <v>297</v>
      </c>
    </row>
    <row r="154" customFormat="false" ht="12" hidden="true" customHeight="true" outlineLevel="0" collapsed="false">
      <c r="C154" s="99" t="s">
        <v>310</v>
      </c>
      <c r="D154" s="99"/>
      <c r="E154" s="99"/>
      <c r="F154" s="100" t="n">
        <v>151.088</v>
      </c>
      <c r="G154" s="101" t="n">
        <v>1.024</v>
      </c>
      <c r="I154" s="102" t="s">
        <v>297</v>
      </c>
    </row>
    <row r="155" customFormat="false" ht="12" hidden="true" customHeight="true" outlineLevel="0" collapsed="false">
      <c r="C155" s="99" t="s">
        <v>311</v>
      </c>
      <c r="D155" s="99"/>
      <c r="E155" s="99"/>
      <c r="F155" s="100" t="n">
        <v>299.182</v>
      </c>
      <c r="G155" s="101" t="n">
        <v>1.015</v>
      </c>
      <c r="I155" s="102" t="s">
        <v>297</v>
      </c>
    </row>
    <row r="156" customFormat="false" ht="16.5" hidden="true" customHeight="true" outlineLevel="0" collapsed="false">
      <c r="C156" s="99" t="s">
        <v>312</v>
      </c>
      <c r="D156" s="99"/>
      <c r="E156" s="99"/>
      <c r="F156" s="100" t="n">
        <v>1157.516</v>
      </c>
      <c r="G156" s="101" t="n">
        <v>1.029</v>
      </c>
      <c r="I156" s="102" t="s">
        <v>297</v>
      </c>
    </row>
  </sheetData>
  <autoFilter ref="I1:I172">
    <filterColumn colId="0">
      <filters blank="1">
        <filter val="135991"/>
        <filter val="1400805"/>
        <filter val="157622"/>
        <filter val="18676"/>
        <filter val="1967072"/>
        <filter val="230976"/>
        <filter val="302192"/>
        <filter val="49315"/>
        <filter val="617230"/>
      </filters>
    </filterColumn>
  </autoFilter>
  <mergeCells count="58">
    <mergeCell ref="A1:H1"/>
    <mergeCell ref="A2:D2"/>
    <mergeCell ref="A3:D3"/>
    <mergeCell ref="E3:H4"/>
    <mergeCell ref="B4:C4"/>
    <mergeCell ref="C5:D5"/>
    <mergeCell ref="E5:H5"/>
    <mergeCell ref="A7:B7"/>
    <mergeCell ref="A30:G30"/>
    <mergeCell ref="A31:H31"/>
    <mergeCell ref="A32:B32"/>
    <mergeCell ref="A33:B33"/>
    <mergeCell ref="A37:B37"/>
    <mergeCell ref="A43:G43"/>
    <mergeCell ref="A44:H44"/>
    <mergeCell ref="A45:B45"/>
    <mergeCell ref="A46:B46"/>
    <mergeCell ref="A57:B57"/>
    <mergeCell ref="A69:B69"/>
    <mergeCell ref="A85:G85"/>
    <mergeCell ref="A86:H86"/>
    <mergeCell ref="A87:B87"/>
    <mergeCell ref="A88:B88"/>
    <mergeCell ref="A91:B91"/>
    <mergeCell ref="A98:B98"/>
    <mergeCell ref="A103:G103"/>
    <mergeCell ref="A104:H104"/>
    <mergeCell ref="A105:B105"/>
    <mergeCell ref="A106:B106"/>
    <mergeCell ref="A109:B109"/>
    <mergeCell ref="A112:G112"/>
    <mergeCell ref="A114:B114"/>
    <mergeCell ref="A120:G120"/>
    <mergeCell ref="A121:H121"/>
    <mergeCell ref="A122:B122"/>
    <mergeCell ref="A125:G125"/>
    <mergeCell ref="A126:H126"/>
    <mergeCell ref="A127:B127"/>
    <mergeCell ref="A134:G134"/>
    <mergeCell ref="A136:B136"/>
    <mergeCell ref="A138:G138"/>
    <mergeCell ref="A140:G140"/>
    <mergeCell ref="C141:E141"/>
    <mergeCell ref="C142:E142"/>
    <mergeCell ref="C143:E143"/>
    <mergeCell ref="C144:E144"/>
    <mergeCell ref="C145:E145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C154:E154"/>
    <mergeCell ref="C155:E155"/>
    <mergeCell ref="C156:E156"/>
  </mergeCells>
  <conditionalFormatting sqref="A25:A29">
    <cfRule type="containsErrors" priority="2" aboveAverage="0" equalAverage="0" bottom="0" percent="0" rank="0" text="" dxfId="4">
      <formula>ISERROR(A25)</formula>
    </cfRule>
  </conditionalFormatting>
  <conditionalFormatting sqref="A31">
    <cfRule type="containsText" priority="3" operator="containsText" aboveAverage="0" equalAverage="0" bottom="0" percent="0" rank="0" text="comp." dxfId="5">
      <formula>NOT(ISERROR(SEARCH("comp.",A31)))</formula>
    </cfRule>
  </conditionalFormatting>
  <conditionalFormatting sqref="A44">
    <cfRule type="containsText" priority="4" operator="containsText" aboveAverage="0" equalAverage="0" bottom="0" percent="0" rank="0" text="comp." dxfId="6">
      <formula>NOT(ISERROR(SEARCH("comp.",A44)))</formula>
    </cfRule>
  </conditionalFormatting>
  <conditionalFormatting sqref="A86">
    <cfRule type="containsText" priority="5" operator="containsText" aboveAverage="0" equalAverage="0" bottom="0" percent="0" rank="0" text="comp." dxfId="7">
      <formula>NOT(ISERROR(SEARCH("comp.",A86)))</formula>
    </cfRule>
  </conditionalFormatting>
  <conditionalFormatting sqref="A104 A113">
    <cfRule type="containsText" priority="6" operator="containsText" aboveAverage="0" equalAverage="0" bottom="0" percent="0" rank="0" text="comp." dxfId="8">
      <formula>NOT(ISERROR(SEARCH("comp.",A104)))</formula>
    </cfRule>
  </conditionalFormatting>
  <conditionalFormatting sqref="A121 A126 A135 A139">
    <cfRule type="containsText" priority="7" operator="containsText" aboveAverage="0" equalAverage="0" bottom="0" percent="0" rank="0" text="comp." dxfId="9">
      <formula>NOT(ISERROR(SEARCH("comp.",A121)))</formula>
    </cfRule>
  </conditionalFormatting>
  <conditionalFormatting sqref="A34:B34">
    <cfRule type="containsErrors" priority="8" aboveAverage="0" equalAverage="0" bottom="0" percent="0" rank="0" text="" dxfId="10">
      <formula>ISERROR(A34)</formula>
    </cfRule>
  </conditionalFormatting>
  <conditionalFormatting sqref="A5:H33 C34:H36 A37:H37 C38:H42 A43:H46 B47:H56 C89:H97 A99:H105 A112:H114 A120:H127 A1:H1 A134:H140 C70:G84 C58:H68 C107:H108 C110:H111 C115:H119 C128:H133 A157:H1048576 F141:I156 A141:C156">
    <cfRule type="containsErrors" priority="9" aboveAverage="0" equalAverage="0" bottom="0" percent="0" rank="0" text="" dxfId="11">
      <formula>ISERROR(A1)</formula>
    </cfRule>
  </conditionalFormatting>
  <conditionalFormatting sqref="G70:H87 A85:F87 A95:F95 A2:F2 H2 A3:E3 A4:B4 D4 A64:B64 A96:A97">
    <cfRule type="containsErrors" priority="10" aboveAverage="0" equalAverage="0" bottom="0" percent="0" rank="0" text="" dxfId="12">
      <formula>ISERROR(A2)</formula>
    </cfRule>
  </conditionalFormatting>
  <conditionalFormatting sqref="B115:B118">
    <cfRule type="containsErrors" priority="11" aboveAverage="0" equalAverage="0" bottom="0" percent="0" rank="0" text="" dxfId="13">
      <formula>ISERROR(B115)</formula>
    </cfRule>
  </conditionalFormatting>
  <conditionalFormatting sqref="D25:H140 D1:H1 D5:H7 E8:H8 D9:H23 E24:H24 D157:H1048576 C141:C156 F141:I156">
    <cfRule type="containsText" priority="12" operator="containsText" aboveAverage="0" equalAverage="0" bottom="0" percent="0" rank="0" text="órgão não registrado" dxfId="14">
      <formula>NOT(ISERROR(SEARCH("órgão não registrado",C1)))</formula>
    </cfRule>
  </conditionalFormatting>
  <conditionalFormatting sqref="A92">
    <cfRule type="containsErrors" priority="13" aboveAverage="0" equalAverage="0" bottom="0" percent="0" rank="0" text="" dxfId="15">
      <formula>ISERROR(A92)</formula>
    </cfRule>
  </conditionalFormatting>
  <conditionalFormatting sqref="D8">
    <cfRule type="containsErrors" priority="14" aboveAverage="0" equalAverage="0" bottom="0" percent="0" rank="0" text="" dxfId="16">
      <formula>ISERROR(D8)</formula>
    </cfRule>
  </conditionalFormatting>
  <conditionalFormatting sqref="D24">
    <cfRule type="containsErrors" priority="15" aboveAverage="0" equalAverage="0" bottom="0" percent="0" rank="0" text="" dxfId="17">
      <formula>ISERROR(D24)</formula>
    </cfRule>
  </conditionalFormatting>
  <conditionalFormatting sqref="D2:F2 H2 D3:E3 D4">
    <cfRule type="containsText" priority="16" operator="containsText" aboveAverage="0" equalAverage="0" bottom="0" percent="0" rank="0" text="órgão não registrado" dxfId="18">
      <formula>NOT(ISERROR(SEARCH("órgão não registrado",D2)))</formula>
    </cfRule>
  </conditionalFormatting>
  <conditionalFormatting sqref="G47:G55">
    <cfRule type="containsErrors" priority="17" aboveAverage="0" equalAverage="0" bottom="0" percent="0" rank="0" text="" dxfId="19">
      <formula>ISERROR(G47)</formula>
    </cfRule>
  </conditionalFormatting>
  <conditionalFormatting sqref="G89:G90">
    <cfRule type="containsErrors" priority="18" aboveAverage="0" equalAverage="0" bottom="0" percent="0" rank="0" text="" dxfId="20">
      <formula>ISERROR(G89)</formula>
    </cfRule>
  </conditionalFormatting>
  <conditionalFormatting sqref="G92:G97">
    <cfRule type="containsErrors" priority="19" aboveAverage="0" equalAverage="0" bottom="0" percent="0" rank="0" text="" dxfId="21">
      <formula>ISERROR(G92)</formula>
    </cfRule>
  </conditionalFormatting>
  <printOptions headings="false" gridLines="false" gridLinesSet="true" horizontalCentered="false" verticalCentered="fals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firstPageNumber="12" useFirstPageNumber="true" horizontalDpi="300" verticalDpi="300" copies="1"/>
  <headerFooter differentFirst="false" differentOddEven="false">
    <oddHeader/>
    <oddFooter>&amp;C&amp;P</oddFooter>
  </headerFooter>
  <rowBreaks count="6" manualBreakCount="6">
    <brk id="23" man="true" max="16383" min="0"/>
    <brk id="44" man="true" max="16383" min="0"/>
    <brk id="64" man="true" max="16383" min="0"/>
    <brk id="86" man="true" max="16383" min="0"/>
    <brk id="108" man="true" max="16383" min="0"/>
    <brk id="132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U4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40.71"/>
    <col collapsed="false" customWidth="true" hidden="false" outlineLevel="0" max="4" min="4" style="0" width="12.29"/>
    <col collapsed="false" customWidth="true" hidden="false" outlineLevel="0" max="12" min="5" style="0" width="11.71"/>
    <col collapsed="false" customWidth="true" hidden="true" outlineLevel="0" max="14" min="13" style="0" width="0.71"/>
    <col collapsed="false" customWidth="true" hidden="true" outlineLevel="0" max="15" min="15" style="0" width="11.52"/>
    <col collapsed="false" customWidth="true" hidden="true" outlineLevel="0" max="16" min="16" style="0" width="15.29"/>
    <col collapsed="false" customWidth="true" hidden="false" outlineLevel="0" max="261" min="261" style="0" width="6.86"/>
    <col collapsed="false" customWidth="true" hidden="false" outlineLevel="0" max="262" min="262" style="0" width="58.71"/>
    <col collapsed="false" customWidth="true" hidden="false" outlineLevel="0" max="264" min="264" style="0" width="12.29"/>
    <col collapsed="false" customWidth="true" hidden="false" outlineLevel="0" max="265" min="265" style="0" width="1.14"/>
    <col collapsed="false" customWidth="true" hidden="false" outlineLevel="0" max="268" min="266" style="0" width="13.7"/>
    <col collapsed="false" customWidth="true" hidden="false" outlineLevel="0" max="270" min="269" style="0" width="0.71"/>
    <col collapsed="false" customWidth="true" hidden="false" outlineLevel="0" max="272" min="272" style="0" width="15.29"/>
    <col collapsed="false" customWidth="true" hidden="false" outlineLevel="0" max="517" min="517" style="0" width="6.86"/>
    <col collapsed="false" customWidth="true" hidden="false" outlineLevel="0" max="518" min="518" style="0" width="58.71"/>
    <col collapsed="false" customWidth="true" hidden="false" outlineLevel="0" max="520" min="520" style="0" width="12.29"/>
    <col collapsed="false" customWidth="true" hidden="false" outlineLevel="0" max="521" min="521" style="0" width="1.14"/>
    <col collapsed="false" customWidth="true" hidden="false" outlineLevel="0" max="524" min="522" style="0" width="13.7"/>
    <col collapsed="false" customWidth="true" hidden="false" outlineLevel="0" max="526" min="525" style="0" width="0.71"/>
    <col collapsed="false" customWidth="true" hidden="false" outlineLevel="0" max="528" min="528" style="0" width="15.29"/>
    <col collapsed="false" customWidth="true" hidden="false" outlineLevel="0" max="773" min="773" style="0" width="6.86"/>
    <col collapsed="false" customWidth="true" hidden="false" outlineLevel="0" max="774" min="774" style="0" width="58.71"/>
    <col collapsed="false" customWidth="true" hidden="false" outlineLevel="0" max="776" min="776" style="0" width="12.29"/>
    <col collapsed="false" customWidth="true" hidden="false" outlineLevel="0" max="777" min="777" style="0" width="1.14"/>
    <col collapsed="false" customWidth="true" hidden="false" outlineLevel="0" max="780" min="778" style="0" width="13.7"/>
    <col collapsed="false" customWidth="true" hidden="false" outlineLevel="0" max="782" min="781" style="0" width="0.71"/>
    <col collapsed="false" customWidth="true" hidden="false" outlineLevel="0" max="784" min="784" style="0" width="15.29"/>
  </cols>
  <sheetData>
    <row r="1" customFormat="false" ht="22.5" hidden="false" customHeight="true" outlineLevel="0" collapsed="false">
      <c r="A1" s="103" t="s">
        <v>313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4"/>
      <c r="N1" s="104"/>
      <c r="O1" s="104"/>
      <c r="P1" s="104"/>
      <c r="Q1" s="105"/>
      <c r="R1" s="105"/>
    </row>
    <row r="2" customFormat="false" ht="22.5" hidden="false" customHeight="true" outlineLevel="0" collapsed="false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6"/>
      <c r="N2" s="106"/>
      <c r="O2" s="106"/>
      <c r="P2" s="107"/>
      <c r="Q2" s="105"/>
      <c r="R2" s="105"/>
    </row>
    <row r="3" customFormat="false" ht="22.5" hidden="false" customHeight="true" outlineLevel="0" collapsed="false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6"/>
      <c r="N3" s="106"/>
      <c r="O3" s="106"/>
      <c r="P3" s="106"/>
      <c r="Q3" s="105"/>
      <c r="R3" s="105"/>
    </row>
    <row r="4" customFormat="false" ht="15" hidden="false" customHeight="true" outlineLevel="0" collapsed="false">
      <c r="A4" s="108" t="s">
        <v>1</v>
      </c>
      <c r="B4" s="109"/>
      <c r="C4" s="109"/>
      <c r="D4" s="109"/>
      <c r="E4" s="109"/>
      <c r="F4" s="110" t="s">
        <v>2</v>
      </c>
      <c r="G4" s="111"/>
      <c r="H4" s="111"/>
      <c r="I4" s="111"/>
      <c r="J4" s="111"/>
      <c r="K4" s="111"/>
      <c r="L4" s="112"/>
      <c r="Q4" s="105"/>
      <c r="R4" s="105"/>
    </row>
    <row r="5" customFormat="false" ht="15" hidden="false" customHeight="true" outlineLevel="0" collapsed="false">
      <c r="A5" s="113" t="s">
        <v>3</v>
      </c>
      <c r="B5" s="114"/>
      <c r="C5" s="114"/>
      <c r="D5" s="114"/>
      <c r="E5" s="114"/>
      <c r="F5" s="115" t="s">
        <v>4</v>
      </c>
      <c r="G5" s="116"/>
      <c r="H5" s="116"/>
      <c r="I5" s="116"/>
      <c r="J5" s="116"/>
      <c r="K5" s="116"/>
      <c r="L5" s="117"/>
      <c r="Q5" s="105"/>
      <c r="R5" s="105"/>
    </row>
    <row r="6" customFormat="false" ht="15" hidden="false" customHeight="true" outlineLevel="0" collapsed="false">
      <c r="A6" s="118" t="s">
        <v>314</v>
      </c>
      <c r="B6" s="119"/>
      <c r="C6" s="119"/>
      <c r="D6" s="119"/>
      <c r="E6" s="119"/>
      <c r="F6" s="120" t="s">
        <v>6</v>
      </c>
      <c r="G6" s="121"/>
      <c r="H6" s="121"/>
      <c r="I6" s="121"/>
      <c r="J6" s="121"/>
      <c r="K6" s="121"/>
      <c r="L6" s="122"/>
      <c r="Q6" s="105"/>
      <c r="R6" s="105"/>
    </row>
    <row r="7" customFormat="false" ht="20.25" hidden="false" customHeight="true" outlineLevel="0" collapsed="false">
      <c r="A7" s="123" t="s">
        <v>315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4"/>
      <c r="N7" s="124"/>
      <c r="O7" s="124"/>
      <c r="P7" s="124"/>
      <c r="Q7" s="105"/>
      <c r="R7" s="105"/>
    </row>
    <row r="8" s="129" customFormat="true" ht="22.5" hidden="false" customHeight="false" outlineLevel="0" collapsed="false">
      <c r="A8" s="125" t="s">
        <v>7</v>
      </c>
      <c r="B8" s="126" t="s">
        <v>316</v>
      </c>
      <c r="C8" s="126" t="s">
        <v>317</v>
      </c>
      <c r="D8" s="127" t="s">
        <v>318</v>
      </c>
      <c r="E8" s="128" t="s">
        <v>319</v>
      </c>
      <c r="F8" s="128" t="s">
        <v>320</v>
      </c>
      <c r="G8" s="128" t="s">
        <v>321</v>
      </c>
      <c r="H8" s="128" t="s">
        <v>322</v>
      </c>
      <c r="I8" s="128" t="s">
        <v>323</v>
      </c>
      <c r="J8" s="128" t="s">
        <v>324</v>
      </c>
      <c r="K8" s="128" t="s">
        <v>325</v>
      </c>
      <c r="L8" s="128" t="s">
        <v>326</v>
      </c>
      <c r="Q8" s="105"/>
      <c r="R8" s="105"/>
      <c r="S8" s="130"/>
      <c r="T8" s="131"/>
      <c r="U8" s="132"/>
    </row>
    <row r="9" s="129" customFormat="true" ht="13.5" hidden="false" customHeight="true" outlineLevel="0" collapsed="false">
      <c r="A9" s="133" t="s">
        <v>12</v>
      </c>
      <c r="B9" s="134" t="str">
        <f aca="false">VLOOKUP(A9,ORÇ!C:J,2,0)</f>
        <v>INSTALAÇÃO MANUT. CANTEIRO MOB., DESMOB. E PLACA DE OBRA </v>
      </c>
      <c r="C9" s="135" t="s">
        <v>327</v>
      </c>
      <c r="D9" s="136" t="n">
        <f aca="false">VLOOKUP(A9,ORÇ!C:Y,8,0)</f>
        <v>0</v>
      </c>
      <c r="E9" s="137" t="n">
        <f aca="false">E11*$P9</f>
        <v>0</v>
      </c>
      <c r="F9" s="138" t="n">
        <f aca="false">F11*$P9</f>
        <v>0</v>
      </c>
      <c r="G9" s="138" t="n">
        <f aca="false">G11*$P9</f>
        <v>0</v>
      </c>
      <c r="H9" s="138" t="n">
        <f aca="false">H11*$P9</f>
        <v>0</v>
      </c>
      <c r="I9" s="138" t="n">
        <f aca="false">I11*$P9</f>
        <v>0</v>
      </c>
      <c r="J9" s="138" t="n">
        <f aca="false">J11*$P9</f>
        <v>0</v>
      </c>
      <c r="K9" s="138" t="n">
        <f aca="false">K11*$P9</f>
        <v>0</v>
      </c>
      <c r="L9" s="139" t="n">
        <f aca="false">L11*$P9</f>
        <v>0</v>
      </c>
      <c r="P9" s="129" t="n">
        <f aca="false">D9</f>
        <v>0</v>
      </c>
      <c r="S9" s="140"/>
      <c r="T9" s="131"/>
      <c r="U9" s="141"/>
    </row>
    <row r="10" s="129" customFormat="true" ht="4.15" hidden="false" customHeight="true" outlineLevel="0" collapsed="false">
      <c r="A10" s="133"/>
      <c r="B10" s="134"/>
      <c r="C10" s="142"/>
      <c r="D10" s="143"/>
      <c r="E10" s="144"/>
      <c r="F10" s="145"/>
      <c r="G10" s="145"/>
      <c r="H10" s="145"/>
      <c r="I10" s="145"/>
      <c r="J10" s="145"/>
      <c r="K10" s="145"/>
      <c r="L10" s="146"/>
      <c r="S10" s="147"/>
      <c r="T10" s="131"/>
      <c r="U10" s="132"/>
    </row>
    <row r="11" s="129" customFormat="true" ht="13.5" hidden="false" customHeight="true" outlineLevel="0" collapsed="false">
      <c r="A11" s="133"/>
      <c r="B11" s="134"/>
      <c r="C11" s="148" t="s">
        <v>328</v>
      </c>
      <c r="D11" s="149"/>
      <c r="E11" s="150" t="n">
        <v>0.67</v>
      </c>
      <c r="F11" s="151" t="n">
        <v>0.035</v>
      </c>
      <c r="G11" s="151" t="n">
        <v>0.035</v>
      </c>
      <c r="H11" s="151" t="n">
        <v>0.035</v>
      </c>
      <c r="I11" s="151" t="n">
        <v>0.035</v>
      </c>
      <c r="J11" s="151" t="n">
        <v>0.035</v>
      </c>
      <c r="K11" s="151" t="n">
        <v>0.035</v>
      </c>
      <c r="L11" s="152" t="n">
        <v>0.12</v>
      </c>
      <c r="M11" s="129" t="n">
        <v>0</v>
      </c>
      <c r="N11" s="129" t="n">
        <v>1</v>
      </c>
      <c r="O11" s="129" t="n">
        <f aca="false">SUM(E11:M11)</f>
        <v>1</v>
      </c>
      <c r="S11" s="105"/>
      <c r="T11" s="153"/>
      <c r="U11" s="154"/>
    </row>
    <row r="12" s="129" customFormat="true" ht="13.5" hidden="false" customHeight="true" outlineLevel="0" collapsed="false">
      <c r="A12" s="133" t="s">
        <v>13</v>
      </c>
      <c r="B12" s="134" t="str">
        <f aca="false">VLOOKUP(A12,ORÇ!C:J,2,0)</f>
        <v>SERVIÇOS PRELIMINARES E TERRAPLENAGEM</v>
      </c>
      <c r="C12" s="135" t="s">
        <v>327</v>
      </c>
      <c r="D12" s="136" t="n">
        <f aca="false">VLOOKUP(A12,ORÇ!C:Y,8,0)</f>
        <v>0</v>
      </c>
      <c r="E12" s="155" t="n">
        <f aca="false">E14*$P12</f>
        <v>0</v>
      </c>
      <c r="F12" s="138" t="n">
        <f aca="false">F14*$P12</f>
        <v>0</v>
      </c>
      <c r="G12" s="138" t="n">
        <f aca="false">G14*$P12</f>
        <v>0</v>
      </c>
      <c r="H12" s="138" t="n">
        <f aca="false">H14*$P12</f>
        <v>0</v>
      </c>
      <c r="I12" s="156"/>
      <c r="J12" s="156"/>
      <c r="K12" s="156"/>
      <c r="L12" s="157"/>
      <c r="P12" s="129" t="n">
        <f aca="false">D12</f>
        <v>0</v>
      </c>
      <c r="S12" s="140"/>
      <c r="T12" s="131"/>
      <c r="U12" s="141"/>
    </row>
    <row r="13" s="129" customFormat="true" ht="4.15" hidden="false" customHeight="true" outlineLevel="0" collapsed="false">
      <c r="A13" s="133"/>
      <c r="B13" s="134"/>
      <c r="C13" s="142"/>
      <c r="D13" s="143"/>
      <c r="E13" s="158"/>
      <c r="F13" s="145"/>
      <c r="G13" s="145"/>
      <c r="H13" s="145"/>
      <c r="I13" s="159"/>
      <c r="J13" s="159"/>
      <c r="K13" s="159"/>
      <c r="L13" s="160"/>
      <c r="S13" s="147"/>
      <c r="T13" s="131"/>
      <c r="U13" s="132"/>
    </row>
    <row r="14" s="129" customFormat="true" ht="13.5" hidden="false" customHeight="true" outlineLevel="0" collapsed="false">
      <c r="A14" s="133"/>
      <c r="B14" s="134"/>
      <c r="C14" s="148" t="s">
        <v>328</v>
      </c>
      <c r="D14" s="149"/>
      <c r="E14" s="161" t="n">
        <v>0.1</v>
      </c>
      <c r="F14" s="151" t="n">
        <v>0.3</v>
      </c>
      <c r="G14" s="151" t="n">
        <v>0.3</v>
      </c>
      <c r="H14" s="151" t="n">
        <v>0.3</v>
      </c>
      <c r="I14" s="162"/>
      <c r="J14" s="162"/>
      <c r="K14" s="162"/>
      <c r="L14" s="149"/>
      <c r="M14" s="129" t="n">
        <v>0</v>
      </c>
      <c r="N14" s="129" t="n">
        <v>1</v>
      </c>
      <c r="O14" s="129" t="n">
        <f aca="false">SUM(E14:M14)</f>
        <v>1</v>
      </c>
      <c r="S14" s="105"/>
      <c r="T14" s="153"/>
      <c r="U14" s="154"/>
    </row>
    <row r="15" s="129" customFormat="true" ht="13.5" hidden="false" customHeight="true" outlineLevel="0" collapsed="false">
      <c r="A15" s="133" t="s">
        <v>14</v>
      </c>
      <c r="B15" s="134" t="str">
        <f aca="false">VLOOKUP(A15,ORÇ!C:J,2,0)</f>
        <v>DRENAGEM E O.A.C</v>
      </c>
      <c r="C15" s="135" t="s">
        <v>327</v>
      </c>
      <c r="D15" s="136" t="n">
        <f aca="false">VLOOKUP(A15,ORÇ!C:Y,8,0)</f>
        <v>0</v>
      </c>
      <c r="E15" s="156"/>
      <c r="F15" s="138" t="n">
        <f aca="false">F17*$P15</f>
        <v>0</v>
      </c>
      <c r="G15" s="138" t="n">
        <f aca="false">G17*$P15</f>
        <v>0</v>
      </c>
      <c r="H15" s="138" t="n">
        <f aca="false">H17*$P15</f>
        <v>0</v>
      </c>
      <c r="I15" s="138" t="n">
        <f aca="false">I17*$P15</f>
        <v>0</v>
      </c>
      <c r="J15" s="156"/>
      <c r="K15" s="156"/>
      <c r="L15" s="157"/>
      <c r="P15" s="129" t="n">
        <f aca="false">D15</f>
        <v>0</v>
      </c>
      <c r="S15" s="140"/>
      <c r="T15" s="131"/>
      <c r="U15" s="141"/>
    </row>
    <row r="16" s="129" customFormat="true" ht="4.15" hidden="false" customHeight="true" outlineLevel="0" collapsed="false">
      <c r="A16" s="133"/>
      <c r="B16" s="134"/>
      <c r="C16" s="142"/>
      <c r="D16" s="143"/>
      <c r="E16" s="159"/>
      <c r="F16" s="145"/>
      <c r="G16" s="145"/>
      <c r="H16" s="145"/>
      <c r="I16" s="145"/>
      <c r="J16" s="159"/>
      <c r="K16" s="159"/>
      <c r="L16" s="160"/>
      <c r="S16" s="147"/>
      <c r="T16" s="131"/>
      <c r="U16" s="132"/>
    </row>
    <row r="17" s="129" customFormat="true" ht="13.5" hidden="false" customHeight="true" outlineLevel="0" collapsed="false">
      <c r="A17" s="133"/>
      <c r="B17" s="134"/>
      <c r="C17" s="148" t="s">
        <v>328</v>
      </c>
      <c r="D17" s="149"/>
      <c r="E17" s="162"/>
      <c r="F17" s="151" t="n">
        <v>0.2</v>
      </c>
      <c r="G17" s="151" t="n">
        <v>0.3</v>
      </c>
      <c r="H17" s="151" t="n">
        <v>0.3</v>
      </c>
      <c r="I17" s="151" t="n">
        <v>0.2</v>
      </c>
      <c r="J17" s="162"/>
      <c r="K17" s="162"/>
      <c r="L17" s="149"/>
      <c r="M17" s="129" t="n">
        <v>0</v>
      </c>
      <c r="N17" s="129" t="n">
        <v>1</v>
      </c>
      <c r="O17" s="129" t="n">
        <f aca="false">SUM(E17:L17)</f>
        <v>1</v>
      </c>
      <c r="S17" s="105"/>
      <c r="T17" s="153"/>
      <c r="U17" s="154"/>
    </row>
    <row r="18" s="129" customFormat="true" ht="13.5" hidden="false" customHeight="true" outlineLevel="0" collapsed="false">
      <c r="A18" s="133" t="s">
        <v>15</v>
      </c>
      <c r="B18" s="134" t="str">
        <f aca="false">VLOOKUP(A18,ORÇ!C:J,2,0)</f>
        <v>PAVIMENTAÇÃO</v>
      </c>
      <c r="C18" s="135" t="s">
        <v>327</v>
      </c>
      <c r="D18" s="136" t="n">
        <f aca="false">VLOOKUP(A18,ORÇ!C:Y,8,0)</f>
        <v>0</v>
      </c>
      <c r="E18" s="156"/>
      <c r="F18" s="156"/>
      <c r="G18" s="138" t="n">
        <f aca="false">G20*$P18</f>
        <v>0</v>
      </c>
      <c r="H18" s="138" t="n">
        <f aca="false">H20*$P18</f>
        <v>0</v>
      </c>
      <c r="I18" s="138" t="n">
        <f aca="false">I20*$P18</f>
        <v>0</v>
      </c>
      <c r="J18" s="138" t="n">
        <f aca="false">J20*$P18</f>
        <v>0</v>
      </c>
      <c r="K18" s="138" t="n">
        <f aca="false">K20*$P18</f>
        <v>0</v>
      </c>
      <c r="L18" s="157"/>
      <c r="P18" s="129" t="n">
        <f aca="false">D18</f>
        <v>0</v>
      </c>
      <c r="S18" s="140"/>
      <c r="T18" s="131"/>
      <c r="U18" s="141"/>
    </row>
    <row r="19" s="129" customFormat="true" ht="4.15" hidden="false" customHeight="true" outlineLevel="0" collapsed="false">
      <c r="A19" s="133"/>
      <c r="B19" s="134"/>
      <c r="C19" s="142"/>
      <c r="D19" s="143"/>
      <c r="E19" s="159"/>
      <c r="F19" s="159"/>
      <c r="G19" s="145"/>
      <c r="H19" s="145"/>
      <c r="I19" s="145"/>
      <c r="J19" s="145"/>
      <c r="K19" s="145"/>
      <c r="L19" s="160"/>
      <c r="S19" s="147"/>
      <c r="T19" s="131"/>
      <c r="U19" s="132"/>
    </row>
    <row r="20" s="129" customFormat="true" ht="13.5" hidden="false" customHeight="true" outlineLevel="0" collapsed="false">
      <c r="A20" s="133"/>
      <c r="B20" s="134"/>
      <c r="C20" s="148" t="s">
        <v>328</v>
      </c>
      <c r="D20" s="149"/>
      <c r="E20" s="162"/>
      <c r="F20" s="162"/>
      <c r="G20" s="151" t="n">
        <v>0.05</v>
      </c>
      <c r="H20" s="151" t="n">
        <v>0.15</v>
      </c>
      <c r="I20" s="151" t="n">
        <v>0.3</v>
      </c>
      <c r="J20" s="151" t="n">
        <v>0.3</v>
      </c>
      <c r="K20" s="151" t="n">
        <v>0.2</v>
      </c>
      <c r="L20" s="149"/>
      <c r="M20" s="129" t="n">
        <v>0</v>
      </c>
      <c r="N20" s="129" t="n">
        <v>1</v>
      </c>
      <c r="O20" s="129" t="n">
        <f aca="false">SUM(E20:M20)</f>
        <v>1</v>
      </c>
      <c r="S20" s="105"/>
      <c r="T20" s="153"/>
      <c r="U20" s="154"/>
    </row>
    <row r="21" s="129" customFormat="true" ht="13.5" hidden="false" customHeight="true" outlineLevel="0" collapsed="false">
      <c r="A21" s="133" t="s">
        <v>16</v>
      </c>
      <c r="B21" s="134" t="str">
        <f aca="false">VLOOKUP(A21,ORÇ!C:J,2,0)</f>
        <v>SINALIZAÇÃO</v>
      </c>
      <c r="C21" s="135" t="s">
        <v>327</v>
      </c>
      <c r="D21" s="136" t="n">
        <f aca="false">VLOOKUP(A21,ORÇ!C:Y,8,0)</f>
        <v>0</v>
      </c>
      <c r="E21" s="156"/>
      <c r="F21" s="156"/>
      <c r="G21" s="156"/>
      <c r="H21" s="156"/>
      <c r="I21" s="156"/>
      <c r="J21" s="156"/>
      <c r="K21" s="138" t="n">
        <f aca="false">K23*$P21</f>
        <v>0</v>
      </c>
      <c r="L21" s="139" t="n">
        <f aca="false">L23*$P21</f>
        <v>0</v>
      </c>
      <c r="P21" s="129" t="n">
        <f aca="false">D21</f>
        <v>0</v>
      </c>
      <c r="S21" s="140"/>
      <c r="T21" s="131"/>
      <c r="U21" s="141"/>
    </row>
    <row r="22" s="129" customFormat="true" ht="4.15" hidden="false" customHeight="true" outlineLevel="0" collapsed="false">
      <c r="A22" s="133"/>
      <c r="B22" s="134"/>
      <c r="C22" s="142"/>
      <c r="D22" s="143"/>
      <c r="E22" s="159"/>
      <c r="F22" s="159"/>
      <c r="G22" s="159"/>
      <c r="H22" s="159"/>
      <c r="I22" s="159"/>
      <c r="J22" s="159"/>
      <c r="K22" s="145"/>
      <c r="L22" s="146"/>
      <c r="S22" s="147"/>
      <c r="T22" s="131"/>
      <c r="U22" s="132"/>
    </row>
    <row r="23" s="129" customFormat="true" ht="13.5" hidden="false" customHeight="true" outlineLevel="0" collapsed="false">
      <c r="A23" s="133"/>
      <c r="B23" s="134"/>
      <c r="C23" s="148" t="s">
        <v>328</v>
      </c>
      <c r="D23" s="149"/>
      <c r="E23" s="162"/>
      <c r="F23" s="162"/>
      <c r="G23" s="162"/>
      <c r="H23" s="162"/>
      <c r="I23" s="162"/>
      <c r="J23" s="162"/>
      <c r="K23" s="151" t="n">
        <v>0.3</v>
      </c>
      <c r="L23" s="152" t="n">
        <v>0.7</v>
      </c>
      <c r="M23" s="129" t="n">
        <v>0</v>
      </c>
      <c r="N23" s="129" t="n">
        <v>1</v>
      </c>
      <c r="O23" s="129" t="n">
        <f aca="false">SUM(E23:M23)</f>
        <v>1</v>
      </c>
      <c r="S23" s="105"/>
      <c r="T23" s="153"/>
      <c r="U23" s="154"/>
    </row>
    <row r="24" s="129" customFormat="true" ht="13.5" hidden="false" customHeight="true" outlineLevel="0" collapsed="false">
      <c r="A24" s="133" t="s">
        <v>17</v>
      </c>
      <c r="B24" s="134" t="str">
        <f aca="false">VLOOKUP(A24,ORÇ!C:J,2,0)</f>
        <v>OBRAS COMPLEMENTARES</v>
      </c>
      <c r="C24" s="135" t="s">
        <v>327</v>
      </c>
      <c r="D24" s="136" t="n">
        <f aca="false">VLOOKUP(A24,ORÇ!C:Y,8,0)</f>
        <v>0</v>
      </c>
      <c r="E24" s="156"/>
      <c r="F24" s="156"/>
      <c r="G24" s="156"/>
      <c r="H24" s="156"/>
      <c r="I24" s="156"/>
      <c r="J24" s="138" t="n">
        <f aca="false">J26*$P24</f>
        <v>0</v>
      </c>
      <c r="K24" s="138" t="n">
        <f aca="false">K26*$P24</f>
        <v>0</v>
      </c>
      <c r="L24" s="139" t="n">
        <f aca="false">L26*$P24</f>
        <v>0</v>
      </c>
      <c r="P24" s="129" t="n">
        <f aca="false">D24</f>
        <v>0</v>
      </c>
      <c r="S24" s="140"/>
      <c r="T24" s="131"/>
      <c r="U24" s="141"/>
    </row>
    <row r="25" s="129" customFormat="true" ht="4.15" hidden="false" customHeight="true" outlineLevel="0" collapsed="false">
      <c r="A25" s="133"/>
      <c r="B25" s="134"/>
      <c r="C25" s="142"/>
      <c r="D25" s="143"/>
      <c r="E25" s="159"/>
      <c r="F25" s="159"/>
      <c r="G25" s="159"/>
      <c r="H25" s="159"/>
      <c r="I25" s="159"/>
      <c r="J25" s="145"/>
      <c r="K25" s="145"/>
      <c r="L25" s="146"/>
      <c r="S25" s="147"/>
      <c r="T25" s="131"/>
      <c r="U25" s="132"/>
    </row>
    <row r="26" s="129" customFormat="true" ht="13.5" hidden="false" customHeight="true" outlineLevel="0" collapsed="false">
      <c r="A26" s="133"/>
      <c r="B26" s="134"/>
      <c r="C26" s="148" t="s">
        <v>328</v>
      </c>
      <c r="D26" s="149"/>
      <c r="E26" s="162"/>
      <c r="F26" s="162"/>
      <c r="G26" s="162"/>
      <c r="H26" s="162"/>
      <c r="I26" s="162"/>
      <c r="J26" s="151" t="n">
        <v>0.2</v>
      </c>
      <c r="K26" s="151" t="n">
        <v>0.4</v>
      </c>
      <c r="L26" s="152" t="n">
        <v>0.4</v>
      </c>
      <c r="M26" s="129" t="n">
        <v>0</v>
      </c>
      <c r="N26" s="129" t="n">
        <v>1</v>
      </c>
      <c r="O26" s="129" t="n">
        <f aca="false">SUM(E26:M26)</f>
        <v>1</v>
      </c>
      <c r="S26" s="105"/>
      <c r="T26" s="153"/>
      <c r="U26" s="154"/>
    </row>
    <row r="27" s="129" customFormat="true" ht="13.5" hidden="false" customHeight="true" outlineLevel="0" collapsed="false">
      <c r="A27" s="133" t="s">
        <v>18</v>
      </c>
      <c r="B27" s="134" t="str">
        <f aca="false">VLOOKUP(A27,ORÇ!C:J,2,0)</f>
        <v>ILUMINAÇÃO PÚBLICA</v>
      </c>
      <c r="C27" s="135" t="s">
        <v>327</v>
      </c>
      <c r="D27" s="136" t="n">
        <f aca="false">VLOOKUP(A27,ORÇ!C:Y,8,0)</f>
        <v>0</v>
      </c>
      <c r="E27" s="156"/>
      <c r="F27" s="138" t="n">
        <f aca="false">F29*$P27</f>
        <v>0</v>
      </c>
      <c r="G27" s="138" t="n">
        <f aca="false">G29*$P27</f>
        <v>0</v>
      </c>
      <c r="H27" s="156"/>
      <c r="I27" s="156"/>
      <c r="J27" s="156"/>
      <c r="K27" s="156"/>
      <c r="L27" s="157"/>
      <c r="P27" s="129" t="n">
        <f aca="false">D27</f>
        <v>0</v>
      </c>
      <c r="S27" s="140"/>
      <c r="T27" s="131"/>
      <c r="U27" s="141"/>
    </row>
    <row r="28" s="129" customFormat="true" ht="4.15" hidden="false" customHeight="true" outlineLevel="0" collapsed="false">
      <c r="A28" s="133"/>
      <c r="B28" s="134"/>
      <c r="C28" s="142"/>
      <c r="D28" s="143"/>
      <c r="E28" s="159"/>
      <c r="F28" s="145"/>
      <c r="G28" s="145"/>
      <c r="H28" s="159"/>
      <c r="I28" s="159"/>
      <c r="J28" s="159"/>
      <c r="K28" s="159"/>
      <c r="L28" s="160"/>
      <c r="S28" s="147"/>
      <c r="T28" s="131"/>
      <c r="U28" s="132"/>
    </row>
    <row r="29" s="129" customFormat="true" ht="13.5" hidden="false" customHeight="true" outlineLevel="0" collapsed="false">
      <c r="A29" s="133"/>
      <c r="B29" s="134"/>
      <c r="C29" s="148" t="s">
        <v>328</v>
      </c>
      <c r="D29" s="149"/>
      <c r="E29" s="162"/>
      <c r="F29" s="151" t="n">
        <v>0.5</v>
      </c>
      <c r="G29" s="151" t="n">
        <v>0.5</v>
      </c>
      <c r="H29" s="162"/>
      <c r="I29" s="162"/>
      <c r="J29" s="162"/>
      <c r="K29" s="162"/>
      <c r="L29" s="149"/>
      <c r="M29" s="129" t="n">
        <v>0</v>
      </c>
      <c r="N29" s="129" t="n">
        <v>1</v>
      </c>
      <c r="O29" s="129" t="n">
        <f aca="false">SUM(E29:M29)</f>
        <v>1</v>
      </c>
      <c r="S29" s="105"/>
      <c r="T29" s="153"/>
      <c r="U29" s="154"/>
    </row>
    <row r="30" s="129" customFormat="true" ht="13.5" hidden="false" customHeight="true" outlineLevel="0" collapsed="false">
      <c r="A30" s="133" t="s">
        <v>19</v>
      </c>
      <c r="B30" s="134" t="str">
        <f aca="false">VLOOKUP(A30,ORÇ!C:J,2,0)</f>
        <v>TRANSPORTE</v>
      </c>
      <c r="C30" s="135" t="s">
        <v>327</v>
      </c>
      <c r="D30" s="136" t="n">
        <f aca="false">VLOOKUP(A30,ORÇ!C:Y,8,0)</f>
        <v>0</v>
      </c>
      <c r="E30" s="155" t="n">
        <f aca="false">E32*$P30</f>
        <v>0</v>
      </c>
      <c r="F30" s="138" t="n">
        <f aca="false">F32*$P30</f>
        <v>0</v>
      </c>
      <c r="G30" s="138" t="n">
        <f aca="false">G32*$P30</f>
        <v>0</v>
      </c>
      <c r="H30" s="138" t="n">
        <f aca="false">H32*$P30</f>
        <v>0</v>
      </c>
      <c r="I30" s="138" t="n">
        <f aca="false">I32*$P30</f>
        <v>0</v>
      </c>
      <c r="J30" s="138" t="n">
        <f aca="false">J32*$P30</f>
        <v>0</v>
      </c>
      <c r="K30" s="138" t="n">
        <f aca="false">K32*$P30</f>
        <v>0</v>
      </c>
      <c r="L30" s="139" t="n">
        <f aca="false">L32*$P30</f>
        <v>0</v>
      </c>
      <c r="P30" s="129" t="n">
        <f aca="false">D30</f>
        <v>0</v>
      </c>
      <c r="S30" s="140"/>
      <c r="T30" s="131"/>
      <c r="U30" s="141"/>
    </row>
    <row r="31" s="129" customFormat="true" ht="4.15" hidden="false" customHeight="true" outlineLevel="0" collapsed="false">
      <c r="A31" s="133"/>
      <c r="B31" s="134"/>
      <c r="C31" s="142"/>
      <c r="D31" s="143"/>
      <c r="E31" s="158"/>
      <c r="F31" s="145"/>
      <c r="G31" s="145"/>
      <c r="H31" s="145"/>
      <c r="I31" s="145"/>
      <c r="J31" s="145"/>
      <c r="K31" s="145"/>
      <c r="L31" s="146"/>
      <c r="S31" s="147"/>
      <c r="T31" s="131"/>
      <c r="U31" s="132"/>
    </row>
    <row r="32" s="129" customFormat="true" ht="13.5" hidden="false" customHeight="true" outlineLevel="0" collapsed="false">
      <c r="A32" s="133"/>
      <c r="B32" s="134"/>
      <c r="C32" s="148" t="s">
        <v>328</v>
      </c>
      <c r="D32" s="149"/>
      <c r="E32" s="161" t="n">
        <v>0.1</v>
      </c>
      <c r="F32" s="151" t="n">
        <v>0.1</v>
      </c>
      <c r="G32" s="151" t="n">
        <v>0.15</v>
      </c>
      <c r="H32" s="151" t="n">
        <v>0.15</v>
      </c>
      <c r="I32" s="151" t="n">
        <v>0.15</v>
      </c>
      <c r="J32" s="151" t="n">
        <v>0.15</v>
      </c>
      <c r="K32" s="151" t="n">
        <v>0.1</v>
      </c>
      <c r="L32" s="152" t="n">
        <v>0.1</v>
      </c>
      <c r="M32" s="129" t="n">
        <v>0</v>
      </c>
      <c r="N32" s="129" t="n">
        <v>1</v>
      </c>
      <c r="O32" s="129" t="n">
        <f aca="false">SUM(E32:M32)</f>
        <v>1</v>
      </c>
      <c r="S32" s="105"/>
      <c r="T32" s="153"/>
      <c r="U32" s="154"/>
    </row>
    <row r="33" s="129" customFormat="true" ht="13.5" hidden="false" customHeight="true" outlineLevel="0" collapsed="false">
      <c r="A33" s="133" t="s">
        <v>20</v>
      </c>
      <c r="B33" s="134" t="str">
        <f aca="false">VLOOKUP(A33,ORÇ!C:J,2,0)</f>
        <v>ADMINISTRAÇÃO LOCAL</v>
      </c>
      <c r="C33" s="135" t="s">
        <v>327</v>
      </c>
      <c r="D33" s="136" t="n">
        <f aca="false">VLOOKUP(A33,ORÇ!C:Y,8,0)</f>
        <v>0</v>
      </c>
      <c r="E33" s="155" t="e">
        <f aca="false">E35*$P33</f>
        <v>#DIV/0!</v>
      </c>
      <c r="F33" s="138" t="e">
        <f aca="false">F35*$P33</f>
        <v>#DIV/0!</v>
      </c>
      <c r="G33" s="138" t="e">
        <f aca="false">G35*$P33</f>
        <v>#DIV/0!</v>
      </c>
      <c r="H33" s="138" t="e">
        <f aca="false">H35*$P33</f>
        <v>#DIV/0!</v>
      </c>
      <c r="I33" s="138" t="e">
        <f aca="false">I35*$P33</f>
        <v>#DIV/0!</v>
      </c>
      <c r="J33" s="138" t="e">
        <f aca="false">J35*$P33</f>
        <v>#DIV/0!</v>
      </c>
      <c r="K33" s="138" t="e">
        <f aca="false">K35*$P33</f>
        <v>#DIV/0!</v>
      </c>
      <c r="L33" s="139" t="e">
        <f aca="false">L35*$P33</f>
        <v>#DIV/0!</v>
      </c>
      <c r="P33" s="163" t="n">
        <f aca="false">D33</f>
        <v>0</v>
      </c>
      <c r="S33" s="140"/>
      <c r="T33" s="131"/>
      <c r="U33" s="141"/>
    </row>
    <row r="34" s="129" customFormat="true" ht="4.15" hidden="false" customHeight="true" outlineLevel="0" collapsed="false">
      <c r="A34" s="133"/>
      <c r="B34" s="134"/>
      <c r="C34" s="142"/>
      <c r="D34" s="143"/>
      <c r="E34" s="158"/>
      <c r="F34" s="145"/>
      <c r="G34" s="145"/>
      <c r="H34" s="145"/>
      <c r="I34" s="145"/>
      <c r="J34" s="145"/>
      <c r="K34" s="145"/>
      <c r="L34" s="146"/>
      <c r="S34" s="147"/>
      <c r="T34" s="131"/>
      <c r="U34" s="132"/>
    </row>
    <row r="35" s="129" customFormat="true" ht="13.5" hidden="false" customHeight="true" outlineLevel="0" collapsed="false">
      <c r="A35" s="133"/>
      <c r="B35" s="134"/>
      <c r="C35" s="148" t="s">
        <v>328</v>
      </c>
      <c r="D35" s="149"/>
      <c r="E35" s="161" t="e">
        <f aca="false">(E30+E24+E21+E18+E15+E12+E9+E27)/(SUM($P$9:$P$30))</f>
        <v>#DIV/0!</v>
      </c>
      <c r="F35" s="151" t="e">
        <f aca="false">(F30+F24+F21+F18+F15+F12+F9+F27)/(SUM($P$9:$P$30))</f>
        <v>#DIV/0!</v>
      </c>
      <c r="G35" s="151" t="e">
        <f aca="false">(G30+G24+G21+G18+G15+G12+G9+G27)/(SUM($P$9:$P$30))</f>
        <v>#DIV/0!</v>
      </c>
      <c r="H35" s="151" t="e">
        <f aca="false">(H30+H24+H21+H18+H15+H12+H9+H27)/(SUM($P$9:$P$30))</f>
        <v>#DIV/0!</v>
      </c>
      <c r="I35" s="151" t="e">
        <f aca="false">(I30+I24+I21+I18+I15+I12+I9+I27)/(SUM($P$9:$P$30))</f>
        <v>#DIV/0!</v>
      </c>
      <c r="J35" s="151" t="e">
        <f aca="false">(J30+J24+J21+J18+J15+J12+J9+J27)/(SUM($P$9:$P$30))</f>
        <v>#DIV/0!</v>
      </c>
      <c r="K35" s="151" t="e">
        <f aca="false">(K30+K24+K21+K18+K15+K12+K9+K27)/(SUM($P$9:$P$30))</f>
        <v>#DIV/0!</v>
      </c>
      <c r="L35" s="152" t="e">
        <f aca="false">(L30+L24+L21+L18+L15+L12+L9+L27)/(SUM($P$9:$P$30))</f>
        <v>#DIV/0!</v>
      </c>
      <c r="M35" s="129" t="n">
        <v>0</v>
      </c>
      <c r="N35" s="129" t="n">
        <v>1</v>
      </c>
      <c r="O35" s="129" t="e">
        <f aca="false">SUM(E35:M35)</f>
        <v>#DIV/0!</v>
      </c>
      <c r="S35" s="105"/>
      <c r="T35" s="153"/>
      <c r="U35" s="154"/>
    </row>
    <row r="36" s="129" customFormat="true" ht="9.75" hidden="false" customHeight="true" outlineLevel="0" collapsed="false">
      <c r="A36" s="164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6"/>
      <c r="S36" s="167"/>
      <c r="T36" s="153"/>
      <c r="U36" s="132"/>
    </row>
    <row r="37" s="129" customFormat="true" ht="15" hidden="false" customHeight="true" outlineLevel="0" collapsed="false">
      <c r="A37" s="168" t="s">
        <v>329</v>
      </c>
      <c r="B37" s="168"/>
      <c r="C37" s="168"/>
      <c r="D37" s="168"/>
      <c r="E37" s="169" t="e">
        <f aca="false">E9+E12+E15+E18+E24+E30+E21+E33+E27</f>
        <v>#DIV/0!</v>
      </c>
      <c r="F37" s="170" t="e">
        <f aca="false">F9+F12+F15+F18+F24+F30+F21+F33+F27</f>
        <v>#DIV/0!</v>
      </c>
      <c r="G37" s="170" t="e">
        <f aca="false">G9+G12+G15+G18+G24+G30+G21+G33+G27</f>
        <v>#DIV/0!</v>
      </c>
      <c r="H37" s="170" t="e">
        <f aca="false">H9+H12+H15+H18+H24+H30+H21+H33+H27</f>
        <v>#DIV/0!</v>
      </c>
      <c r="I37" s="170" t="e">
        <f aca="false">I9+I12+I15+I18+I24+I30+I21+I33+I27</f>
        <v>#DIV/0!</v>
      </c>
      <c r="J37" s="170" t="e">
        <f aca="false">J9+J12+J15+J18+J24+J30+J21+J33+J27</f>
        <v>#DIV/0!</v>
      </c>
      <c r="K37" s="170" t="e">
        <f aca="false">K9+K12+K15+K18+K24+K30+K21+K33+K27</f>
        <v>#DIV/0!</v>
      </c>
      <c r="L37" s="171" t="e">
        <f aca="false">L9+L12+L15+L18+L24+L30+L21+L33+L27</f>
        <v>#DIV/0!</v>
      </c>
      <c r="P37" s="129" t="n">
        <f aca="false">SUM(P9:P34)</f>
        <v>0</v>
      </c>
      <c r="S37" s="140"/>
      <c r="T37" s="131"/>
      <c r="U37" s="141"/>
    </row>
    <row r="38" s="129" customFormat="true" ht="15" hidden="false" customHeight="true" outlineLevel="0" collapsed="false">
      <c r="A38" s="172" t="s">
        <v>330</v>
      </c>
      <c r="B38" s="172"/>
      <c r="C38" s="172"/>
      <c r="D38" s="172"/>
      <c r="E38" s="173" t="e">
        <f aca="false">E37</f>
        <v>#DIV/0!</v>
      </c>
      <c r="F38" s="174" t="e">
        <f aca="false">E38+F37</f>
        <v>#DIV/0!</v>
      </c>
      <c r="G38" s="174" t="e">
        <f aca="false">F38+G37</f>
        <v>#DIV/0!</v>
      </c>
      <c r="H38" s="174" t="e">
        <f aca="false">G38+H37</f>
        <v>#DIV/0!</v>
      </c>
      <c r="I38" s="174" t="e">
        <f aca="false">H38+I37</f>
        <v>#DIV/0!</v>
      </c>
      <c r="J38" s="174" t="e">
        <f aca="false">I38+J37</f>
        <v>#DIV/0!</v>
      </c>
      <c r="K38" s="174" t="e">
        <f aca="false">J38+K37</f>
        <v>#DIV/0!</v>
      </c>
      <c r="L38" s="175" t="e">
        <f aca="false">K38+L37</f>
        <v>#DIV/0!</v>
      </c>
      <c r="O38" s="176"/>
      <c r="S38" s="140"/>
      <c r="T38" s="131"/>
      <c r="U38" s="154"/>
    </row>
    <row r="39" s="129" customFormat="true" ht="15" hidden="false" customHeight="true" outlineLevel="0" collapsed="false">
      <c r="A39" s="172" t="s">
        <v>331</v>
      </c>
      <c r="B39" s="172"/>
      <c r="C39" s="172"/>
      <c r="D39" s="172"/>
      <c r="E39" s="177" t="e">
        <f aca="false">ROUND(E37/$P$37,5)</f>
        <v>#DIV/0!</v>
      </c>
      <c r="F39" s="178" t="e">
        <f aca="false">ROUND(F37/$P$37,5)</f>
        <v>#DIV/0!</v>
      </c>
      <c r="G39" s="178" t="e">
        <f aca="false">ROUND(G37/$P$37,5)</f>
        <v>#DIV/0!</v>
      </c>
      <c r="H39" s="178" t="e">
        <f aca="false">ROUND(H37/$P$37,5)</f>
        <v>#DIV/0!</v>
      </c>
      <c r="I39" s="178" t="e">
        <f aca="false">ROUND(I37/$P$37,5)</f>
        <v>#DIV/0!</v>
      </c>
      <c r="J39" s="178" t="e">
        <f aca="false">ROUND(J37/$P$37,5)</f>
        <v>#DIV/0!</v>
      </c>
      <c r="K39" s="178" t="e">
        <f aca="false">ROUND(K37/$P$37,5)</f>
        <v>#DIV/0!</v>
      </c>
      <c r="L39" s="179" t="e">
        <f aca="false">ROUND(L37/$P$37,5)</f>
        <v>#DIV/0!</v>
      </c>
      <c r="M39" s="129" t="n">
        <v>1</v>
      </c>
      <c r="S39" s="180"/>
      <c r="T39" s="131"/>
      <c r="U39" s="154"/>
    </row>
    <row r="40" s="129" customFormat="true" ht="15" hidden="false" customHeight="true" outlineLevel="0" collapsed="false">
      <c r="A40" s="181" t="s">
        <v>332</v>
      </c>
      <c r="B40" s="181"/>
      <c r="C40" s="181"/>
      <c r="D40" s="181"/>
      <c r="E40" s="182" t="e">
        <f aca="false">E39</f>
        <v>#DIV/0!</v>
      </c>
      <c r="F40" s="183" t="e">
        <f aca="false">E40+F39</f>
        <v>#DIV/0!</v>
      </c>
      <c r="G40" s="183" t="e">
        <f aca="false">F40+G39</f>
        <v>#DIV/0!</v>
      </c>
      <c r="H40" s="183" t="e">
        <f aca="false">G40+H39</f>
        <v>#DIV/0!</v>
      </c>
      <c r="I40" s="183" t="e">
        <f aca="false">H40+I39</f>
        <v>#DIV/0!</v>
      </c>
      <c r="J40" s="183" t="e">
        <f aca="false">I40+J39</f>
        <v>#DIV/0!</v>
      </c>
      <c r="K40" s="183" t="e">
        <f aca="false">J40+K39</f>
        <v>#DIV/0!</v>
      </c>
      <c r="L40" s="184" t="e">
        <f aca="false">K40+L39</f>
        <v>#DIV/0!</v>
      </c>
      <c r="M40" s="129" t="n">
        <v>0</v>
      </c>
      <c r="N40" s="129" t="n">
        <v>1</v>
      </c>
      <c r="S40" s="180"/>
      <c r="T40" s="154"/>
      <c r="U40" s="154"/>
    </row>
    <row r="41" customFormat="false" ht="15" hidden="false" customHeight="false" outlineLevel="0" collapsed="false">
      <c r="M41" s="129"/>
      <c r="N41" s="129"/>
      <c r="O41" s="129"/>
      <c r="P41" s="129"/>
      <c r="Q41" s="129"/>
      <c r="R41" s="129"/>
    </row>
    <row r="42" customFormat="false" ht="15" hidden="false" customHeight="false" outlineLevel="0" collapsed="false">
      <c r="M42" s="129"/>
      <c r="N42" s="129"/>
      <c r="O42" s="129"/>
      <c r="P42" s="129"/>
      <c r="Q42" s="129"/>
      <c r="R42" s="129"/>
    </row>
    <row r="43" customFormat="false" ht="15" hidden="false" customHeight="false" outlineLevel="0" collapsed="false">
      <c r="M43" s="129"/>
      <c r="N43" s="129"/>
      <c r="O43" s="129"/>
      <c r="P43" s="129"/>
      <c r="Q43" s="129"/>
      <c r="R43" s="129"/>
    </row>
    <row r="44" customFormat="false" ht="15" hidden="false" customHeight="false" outlineLevel="0" collapsed="false">
      <c r="M44" s="129"/>
      <c r="N44" s="129"/>
      <c r="O44" s="129"/>
      <c r="P44" s="129"/>
      <c r="Q44" s="129"/>
      <c r="R44" s="129"/>
    </row>
    <row r="45" customFormat="false" ht="15" hidden="false" customHeight="false" outlineLevel="0" collapsed="false">
      <c r="M45" s="129"/>
      <c r="N45" s="129"/>
      <c r="O45" s="129"/>
      <c r="P45" s="129"/>
      <c r="Q45" s="129"/>
      <c r="R45" s="129"/>
    </row>
  </sheetData>
  <mergeCells count="24">
    <mergeCell ref="A1:L3"/>
    <mergeCell ref="A7:L7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7:D37"/>
    <mergeCell ref="A38:D38"/>
    <mergeCell ref="A39:D39"/>
    <mergeCell ref="A40:D40"/>
  </mergeCells>
  <conditionalFormatting sqref="D11">
    <cfRule type="colorScale" priority="2">
      <colorScale>
        <cfvo type="min" val="0"/>
        <cfvo type="max" val="0"/>
        <color rgb="FFFCFCFF"/>
        <color rgb="FF63BE7B"/>
      </colorScale>
    </cfRule>
  </conditionalFormatting>
  <conditionalFormatting sqref="D17 D14 D20 D23 D26 D32 D35 D29">
    <cfRule type="colorScale" priority="3">
      <colorScale>
        <cfvo type="min" val="0"/>
        <cfvo type="max" val="0"/>
        <color rgb="FFFCFCFF"/>
        <color rgb="FF63BE7B"/>
      </colorScale>
    </cfRule>
    <cfRule type="colorScale" priority="4">
      <colorScale>
        <cfvo type="min" val="0"/>
        <cfvo type="max" val="0"/>
        <color rgb="FFFCFCFF"/>
        <color rgb="FF63BE7B"/>
      </colorScale>
    </cfRule>
  </conditionalFormatting>
  <conditionalFormatting sqref="E14">
    <cfRule type="colorScale" priority="5">
      <colorScale>
        <cfvo type="min" val="0"/>
        <cfvo type="max" val="0"/>
        <color rgb="FFFCFCFF"/>
        <color rgb="FF63BE7B"/>
      </colorScale>
    </cfRule>
    <cfRule type="colorScale" priority="6">
      <colorScale>
        <cfvo type="min" val="0"/>
        <cfvo type="max" val="0"/>
        <color rgb="FFFCFCFF"/>
        <color rgb="FF63BE7B"/>
      </colorScale>
    </cfRule>
    <cfRule type="colorScale" priority="7">
      <colorScale>
        <cfvo type="min" val="0"/>
        <cfvo type="max" val="0"/>
        <color rgb="FFFCFCFF"/>
        <color rgb="FF63BE7B"/>
      </colorScale>
    </cfRule>
    <cfRule type="colorScale" priority="8">
      <colorScale>
        <cfvo type="min" val="0"/>
        <cfvo type="max" val="0"/>
        <color rgb="FFFCFCFF"/>
        <color rgb="FF63BE7B"/>
      </colorScale>
    </cfRule>
    <cfRule type="colorScale" priority="9">
      <colorScale>
        <cfvo type="min" val="0"/>
        <cfvo type="max" val="0"/>
        <color rgb="FFFCFCFF"/>
        <color rgb="FF63BE7B"/>
      </colorScale>
    </cfRule>
    <cfRule type="colorScale" priority="10">
      <colorScale>
        <cfvo type="min" val="0"/>
        <cfvo type="max" val="0"/>
        <color rgb="FFFCFCFF"/>
        <color rgb="FF63BE7B"/>
      </colorScale>
    </cfRule>
  </conditionalFormatting>
  <conditionalFormatting sqref="E17 E20 E23 E26 E29">
    <cfRule type="colorScale" priority="11">
      <colorScale>
        <cfvo type="min" val="0"/>
        <cfvo type="max" val="0"/>
        <color rgb="FFFCFCFF"/>
        <color rgb="FF63BE7B"/>
      </colorScale>
    </cfRule>
    <cfRule type="colorScale" priority="12">
      <colorScale>
        <cfvo type="min" val="0"/>
        <cfvo type="max" val="0"/>
        <color rgb="FFFCFCFF"/>
        <color rgb="FF63BE7B"/>
      </colorScale>
    </cfRule>
  </conditionalFormatting>
  <conditionalFormatting sqref="E32 E35 M32:O32 M35:O35">
    <cfRule type="colorScale" priority="13">
      <colorScale>
        <cfvo type="min" val="0"/>
        <cfvo type="max" val="0"/>
        <color rgb="FFFCFCFF"/>
        <color rgb="FF63BE7B"/>
      </colorScale>
    </cfRule>
  </conditionalFormatting>
  <conditionalFormatting sqref="E39:N40">
    <cfRule type="colorScale" priority="14">
      <colorScale>
        <cfvo type="min" val="0"/>
        <cfvo type="max" val="0"/>
        <color rgb="FFFCFCFF"/>
        <color rgb="FF63BE7B"/>
      </colorScale>
    </cfRule>
  </conditionalFormatting>
  <conditionalFormatting sqref="E11:O11">
    <cfRule type="colorScale" priority="15">
      <colorScale>
        <cfvo type="min" val="0"/>
        <cfvo type="max" val="0"/>
        <color rgb="FFFCFCFF"/>
        <color rgb="FF63BE7B"/>
      </colorScale>
    </cfRule>
  </conditionalFormatting>
  <conditionalFormatting sqref="E14:O14">
    <cfRule type="colorScale" priority="16">
      <colorScale>
        <cfvo type="min" val="0"/>
        <cfvo type="max" val="0"/>
        <color rgb="FFFCFCFF"/>
        <color rgb="FF63BE7B"/>
      </colorScale>
    </cfRule>
  </conditionalFormatting>
  <conditionalFormatting sqref="E39:O40">
    <cfRule type="colorScale" priority="17">
      <colorScale>
        <cfvo type="min" val="0"/>
        <cfvo type="max" val="0"/>
        <color rgb="FFFCFCFF"/>
        <color rgb="FF63BE7B"/>
      </colorScale>
    </cfRule>
  </conditionalFormatting>
  <conditionalFormatting sqref="E11:P11 E14:L14 E17:L17 E20:L20 E23:L23 F32:L32 F35:L35 E26:L26 E29:L29">
    <cfRule type="colorScale" priority="18">
      <colorScale>
        <cfvo type="min" val="0"/>
        <cfvo type="max" val="0"/>
        <color rgb="FFFCFCFF"/>
        <color rgb="FF63BE7B"/>
      </colorScale>
    </cfRule>
  </conditionalFormatting>
  <conditionalFormatting sqref="E23:P23">
    <cfRule type="colorScale" priority="19">
      <colorScale>
        <cfvo type="min" val="0"/>
        <cfvo type="max" val="0"/>
        <color rgb="FFFCFCFF"/>
        <color rgb="FF63BE7B"/>
      </colorScale>
    </cfRule>
  </conditionalFormatting>
  <conditionalFormatting sqref="E26:P26 E29:G29 M29:P29">
    <cfRule type="colorScale" priority="20">
      <colorScale>
        <cfvo type="min" val="0"/>
        <cfvo type="max" val="0"/>
        <color rgb="FFFCFCFF"/>
        <color rgb="FF63BE7B"/>
      </colorScale>
    </cfRule>
  </conditionalFormatting>
  <conditionalFormatting sqref="E29:P29">
    <cfRule type="colorScale" priority="21">
      <colorScale>
        <cfvo type="min" val="0"/>
        <cfvo type="max" val="0"/>
        <color rgb="FFFCFCFF"/>
        <color rgb="FF63BE7B"/>
      </colorScale>
    </cfRule>
  </conditionalFormatting>
  <conditionalFormatting sqref="E35:P35">
    <cfRule type="colorScale" priority="22">
      <colorScale>
        <cfvo type="min" val="0"/>
        <cfvo type="max" val="0"/>
        <color rgb="FFFCFCFF"/>
        <color rgb="FF63BE7B"/>
      </colorScale>
    </cfRule>
  </conditionalFormatting>
  <conditionalFormatting sqref="E32:Q32">
    <cfRule type="colorScale" priority="23">
      <colorScale>
        <cfvo type="min" val="0"/>
        <cfvo type="max" val="0"/>
        <color rgb="FFFCFCFF"/>
        <color rgb="FF63BE7B"/>
      </colorScale>
    </cfRule>
  </conditionalFormatting>
  <conditionalFormatting sqref="E11:T11">
    <cfRule type="colorScale" priority="24">
      <colorScale>
        <cfvo type="min" val="0"/>
        <cfvo type="max" val="0"/>
        <color rgb="FFFCFCFF"/>
        <color rgb="FF63BE7B"/>
      </colorScale>
    </cfRule>
  </conditionalFormatting>
  <conditionalFormatting sqref="F20 L20">
    <cfRule type="colorScale" priority="25">
      <colorScale>
        <cfvo type="min" val="0"/>
        <cfvo type="max" val="0"/>
        <color rgb="FFFCFCFF"/>
        <color rgb="FF63BE7B"/>
      </colorScale>
    </cfRule>
    <cfRule type="colorScale" priority="26">
      <colorScale>
        <cfvo type="min" val="0"/>
        <cfvo type="max" val="0"/>
        <color rgb="FFFCFCFF"/>
        <color rgb="FF63BE7B"/>
      </colorScale>
    </cfRule>
  </conditionalFormatting>
  <conditionalFormatting sqref="F14:H14">
    <cfRule type="colorScale" priority="27">
      <colorScale>
        <cfvo type="min" val="0"/>
        <cfvo type="max" val="0"/>
        <color rgb="FFFCFCFF"/>
        <color rgb="FF63BE7B"/>
      </colorScale>
    </cfRule>
    <cfRule type="colorScale" priority="28">
      <colorScale>
        <cfvo type="min" val="0"/>
        <cfvo type="max" val="0"/>
        <color rgb="FFFCFCFF"/>
        <color rgb="FF63BE7B"/>
      </colorScale>
    </cfRule>
    <cfRule type="colorScale" priority="29">
      <colorScale>
        <cfvo type="min" val="0"/>
        <cfvo type="max" val="0"/>
        <color rgb="FFFCFCFF"/>
        <color rgb="FF63BE7B"/>
      </colorScale>
    </cfRule>
    <cfRule type="colorScale" priority="30">
      <colorScale>
        <cfvo type="min" val="0"/>
        <cfvo type="max" val="0"/>
        <color rgb="FFFCFCFF"/>
        <color rgb="FF63BE7B"/>
      </colorScale>
    </cfRule>
    <cfRule type="colorScale" priority="31">
      <colorScale>
        <cfvo type="min" val="0"/>
        <cfvo type="max" val="0"/>
        <color rgb="FFFCFCFF"/>
        <color rgb="FF63BE7B"/>
      </colorScale>
    </cfRule>
    <cfRule type="colorScale" priority="32">
      <colorScale>
        <cfvo type="min" val="0"/>
        <cfvo type="max" val="0"/>
        <color rgb="FFFCFCFF"/>
        <color rgb="FF63BE7B"/>
      </colorScale>
    </cfRule>
  </conditionalFormatting>
  <conditionalFormatting sqref="F17:I17">
    <cfRule type="colorScale" priority="33">
      <colorScale>
        <cfvo type="min" val="0"/>
        <cfvo type="max" val="0"/>
        <color rgb="FFFCFCFF"/>
        <color rgb="FF63BE7B"/>
      </colorScale>
    </cfRule>
    <cfRule type="colorScale" priority="34">
      <colorScale>
        <cfvo type="min" val="0"/>
        <cfvo type="max" val="0"/>
        <color rgb="FFFCFCFF"/>
        <color rgb="FF63BE7B"/>
      </colorScale>
    </cfRule>
    <cfRule type="colorScale" priority="35">
      <colorScale>
        <cfvo type="min" val="0"/>
        <cfvo type="max" val="0"/>
        <color rgb="FFFCFCFF"/>
        <color rgb="FF63BE7B"/>
      </colorScale>
    </cfRule>
    <cfRule type="colorScale" priority="36">
      <colorScale>
        <cfvo type="min" val="0"/>
        <cfvo type="max" val="0"/>
        <color rgb="FFFCFCFF"/>
        <color rgb="FF63BE7B"/>
      </colorScale>
    </cfRule>
    <cfRule type="colorScale" priority="37">
      <colorScale>
        <cfvo type="min" val="0"/>
        <cfvo type="max" val="0"/>
        <color rgb="FFFCFCFF"/>
        <color rgb="FF63BE7B"/>
      </colorScale>
    </cfRule>
    <cfRule type="colorScale" priority="38">
      <colorScale>
        <cfvo type="min" val="0"/>
        <cfvo type="max" val="0"/>
        <color rgb="FFFCFCFF"/>
        <color rgb="FF63BE7B"/>
      </colorScale>
    </cfRule>
    <cfRule type="colorScale" priority="39">
      <colorScale>
        <cfvo type="min" val="0"/>
        <cfvo type="max" val="0"/>
        <color rgb="FFFCFCFF"/>
        <color rgb="FF63BE7B"/>
      </colorScale>
    </cfRule>
  </conditionalFormatting>
  <conditionalFormatting sqref="F26:I26 M26:O26 M29:O29">
    <cfRule type="colorScale" priority="40">
      <colorScale>
        <cfvo type="min" val="0"/>
        <cfvo type="max" val="0"/>
        <color rgb="FFFCFCFF"/>
        <color rgb="FF63BE7B"/>
      </colorScale>
    </cfRule>
  </conditionalFormatting>
  <conditionalFormatting sqref="F23:J23 M23:O23">
    <cfRule type="colorScale" priority="41">
      <colorScale>
        <cfvo type="min" val="0"/>
        <cfvo type="max" val="0"/>
        <color rgb="FFFCFCFF"/>
        <color rgb="FF63BE7B"/>
      </colorScale>
    </cfRule>
  </conditionalFormatting>
  <conditionalFormatting sqref="F23:J23">
    <cfRule type="colorScale" priority="42">
      <colorScale>
        <cfvo type="min" val="0"/>
        <cfvo type="max" val="0"/>
        <color rgb="FFFCFCFF"/>
        <color rgb="FF63BE7B"/>
      </colorScale>
    </cfRule>
  </conditionalFormatting>
  <conditionalFormatting sqref="F32:L32">
    <cfRule type="colorScale" priority="43">
      <colorScale>
        <cfvo type="min" val="0"/>
        <cfvo type="max" val="0"/>
        <color rgb="FFFCFCFF"/>
        <color rgb="FF63BE7B"/>
      </colorScale>
    </cfRule>
    <cfRule type="colorScale" priority="44">
      <colorScale>
        <cfvo type="min" val="0"/>
        <cfvo type="max" val="0"/>
        <color rgb="FFFCFCFF"/>
        <color rgb="FF63BE7B"/>
      </colorScale>
    </cfRule>
    <cfRule type="colorScale" priority="45">
      <colorScale>
        <cfvo type="min" val="0"/>
        <cfvo type="max" val="0"/>
        <color rgb="FFFCFCFF"/>
        <color rgb="FF63BE7B"/>
      </colorScale>
    </cfRule>
    <cfRule type="colorScale" priority="46">
      <colorScale>
        <cfvo type="min" val="0"/>
        <cfvo type="max" val="0"/>
        <color rgb="FFFCFCFF"/>
        <color rgb="FF63BE7B"/>
      </colorScale>
    </cfRule>
    <cfRule type="colorScale" priority="47">
      <colorScale>
        <cfvo type="min" val="0"/>
        <cfvo type="max" val="0"/>
        <color rgb="FFFCFCFF"/>
        <color rgb="FF63BE7B"/>
      </colorScale>
    </cfRule>
    <cfRule type="colorScale" priority="48">
      <colorScale>
        <cfvo type="min" val="0"/>
        <cfvo type="max" val="0"/>
        <color rgb="FFFCFCFF"/>
        <color rgb="FF63BE7B"/>
      </colorScale>
    </cfRule>
    <cfRule type="colorScale" priority="49">
      <colorScale>
        <cfvo type="min" val="0"/>
        <cfvo type="max" val="0"/>
        <color rgb="FFFCFCFF"/>
        <color rgb="FF63BE7B"/>
      </colorScale>
    </cfRule>
    <cfRule type="colorScale" priority="50">
      <colorScale>
        <cfvo type="min" val="0"/>
        <cfvo type="max" val="0"/>
        <color rgb="FFFCFCFF"/>
        <color rgb="FF63BE7B"/>
      </colorScale>
    </cfRule>
    <cfRule type="colorScale" priority="51">
      <colorScale>
        <cfvo type="min" val="0"/>
        <cfvo type="max" val="0"/>
        <color rgb="FFFCFCFF"/>
        <color rgb="FF63BE7B"/>
      </colorScale>
    </cfRule>
  </conditionalFormatting>
  <conditionalFormatting sqref="F35:L35">
    <cfRule type="colorScale" priority="52">
      <colorScale>
        <cfvo type="min" val="0"/>
        <cfvo type="max" val="0"/>
        <color rgb="FFFCFCFF"/>
        <color rgb="FF63BE7B"/>
      </colorScale>
    </cfRule>
    <cfRule type="colorScale" priority="53">
      <colorScale>
        <cfvo type="min" val="0"/>
        <cfvo type="max" val="0"/>
        <color rgb="FFFCFCFF"/>
        <color rgb="FF63BE7B"/>
      </colorScale>
    </cfRule>
    <cfRule type="colorScale" priority="54">
      <colorScale>
        <cfvo type="min" val="0"/>
        <cfvo type="max" val="0"/>
        <color rgb="FFFCFCFF"/>
        <color rgb="FF63BE7B"/>
      </colorScale>
    </cfRule>
    <cfRule type="colorScale" priority="55">
      <colorScale>
        <cfvo type="min" val="0"/>
        <cfvo type="max" val="0"/>
        <color rgb="FFFCFCFF"/>
        <color rgb="FF63BE7B"/>
      </colorScale>
    </cfRule>
    <cfRule type="colorScale" priority="56">
      <colorScale>
        <cfvo type="min" val="0"/>
        <cfvo type="max" val="0"/>
        <color rgb="FFFCFCFF"/>
        <color rgb="FF63BE7B"/>
      </colorScale>
    </cfRule>
    <cfRule type="colorScale" priority="57">
      <colorScale>
        <cfvo type="min" val="0"/>
        <cfvo type="max" val="0"/>
        <color rgb="FFFCFCFF"/>
        <color rgb="FF63BE7B"/>
      </colorScale>
    </cfRule>
    <cfRule type="colorScale" priority="58">
      <colorScale>
        <cfvo type="min" val="0"/>
        <cfvo type="max" val="0"/>
        <color rgb="FFFCFCFF"/>
        <color rgb="FF63BE7B"/>
      </colorScale>
    </cfRule>
    <cfRule type="colorScale" priority="59">
      <colorScale>
        <cfvo type="min" val="0"/>
        <cfvo type="max" val="0"/>
        <color rgb="FFFCFCFF"/>
        <color rgb="FF63BE7B"/>
      </colorScale>
    </cfRule>
    <cfRule type="colorScale" priority="60">
      <colorScale>
        <cfvo type="min" val="0"/>
        <cfvo type="max" val="0"/>
        <color rgb="FFFCFCFF"/>
        <color rgb="FF63BE7B"/>
      </colorScale>
    </cfRule>
  </conditionalFormatting>
  <conditionalFormatting sqref="F17:O17">
    <cfRule type="colorScale" priority="61">
      <colorScale>
        <cfvo type="min" val="0"/>
        <cfvo type="max" val="0"/>
        <color rgb="FFFCFCFF"/>
        <color rgb="FF63BE7B"/>
      </colorScale>
    </cfRule>
  </conditionalFormatting>
  <conditionalFormatting sqref="G20:K20 K23:L23 J26:L26 F29:G29">
    <cfRule type="colorScale" priority="62">
      <colorScale>
        <cfvo type="min" val="0"/>
        <cfvo type="max" val="0"/>
        <color rgb="FFFCFCFF"/>
        <color rgb="FF63BE7B"/>
      </colorScale>
    </cfRule>
    <cfRule type="colorScale" priority="63">
      <colorScale>
        <cfvo type="min" val="0"/>
        <cfvo type="max" val="0"/>
        <color rgb="FFFCFCFF"/>
        <color rgb="FF63BE7B"/>
      </colorScale>
    </cfRule>
    <cfRule type="colorScale" priority="64">
      <colorScale>
        <cfvo type="min" val="0"/>
        <cfvo type="max" val="0"/>
        <color rgb="FFFCFCFF"/>
        <color rgb="FF63BE7B"/>
      </colorScale>
    </cfRule>
    <cfRule type="colorScale" priority="65">
      <colorScale>
        <cfvo type="min" val="0"/>
        <cfvo type="max" val="0"/>
        <color rgb="FFFCFCFF"/>
        <color rgb="FF63BE7B"/>
      </colorScale>
    </cfRule>
    <cfRule type="colorScale" priority="66">
      <colorScale>
        <cfvo type="min" val="0"/>
        <cfvo type="max" val="0"/>
        <color rgb="FFFCFCFF"/>
        <color rgb="FF63BE7B"/>
      </colorScale>
    </cfRule>
    <cfRule type="colorScale" priority="67">
      <colorScale>
        <cfvo type="min" val="0"/>
        <cfvo type="max" val="0"/>
        <color rgb="FFFCFCFF"/>
        <color rgb="FF63BE7B"/>
      </colorScale>
    </cfRule>
    <cfRule type="colorScale" priority="68">
      <colorScale>
        <cfvo type="min" val="0"/>
        <cfvo type="max" val="0"/>
        <color rgb="FFFCFCFF"/>
        <color rgb="FF63BE7B"/>
      </colorScale>
    </cfRule>
    <cfRule type="colorScale" priority="69">
      <colorScale>
        <cfvo type="min" val="0"/>
        <cfvo type="max" val="0"/>
        <color rgb="FFFCFCFF"/>
        <color rgb="FF63BE7B"/>
      </colorScale>
    </cfRule>
  </conditionalFormatting>
  <conditionalFormatting sqref="G20:O20 K23:L23 J26:L26 F29:G29">
    <cfRule type="colorScale" priority="70">
      <colorScale>
        <cfvo type="min" val="0"/>
        <cfvo type="max" val="0"/>
        <color rgb="FFFCFCFF"/>
        <color rgb="FF63BE7B"/>
      </colorScale>
    </cfRule>
  </conditionalFormatting>
  <conditionalFormatting sqref="H29:L29">
    <cfRule type="colorScale" priority="71">
      <colorScale>
        <cfvo type="min" val="0"/>
        <cfvo type="max" val="0"/>
        <color rgb="FFFCFCFF"/>
        <color rgb="FF63BE7B"/>
      </colorScale>
    </cfRule>
    <cfRule type="colorScale" priority="72">
      <colorScale>
        <cfvo type="min" val="0"/>
        <cfvo type="max" val="0"/>
        <color rgb="FFFCFCFF"/>
        <color rgb="FF63BE7B"/>
      </colorScale>
    </cfRule>
    <cfRule type="colorScale" priority="73">
      <colorScale>
        <cfvo type="min" val="0"/>
        <cfvo type="max" val="0"/>
        <color rgb="FFFCFCFF"/>
        <color rgb="FF63BE7B"/>
      </colorScale>
    </cfRule>
    <cfRule type="colorScale" priority="74">
      <colorScale>
        <cfvo type="min" val="0"/>
        <cfvo type="max" val="0"/>
        <color rgb="FFFCFCFF"/>
        <color rgb="FF63BE7B"/>
      </colorScale>
    </cfRule>
    <cfRule type="colorScale" priority="75">
      <colorScale>
        <cfvo type="min" val="0"/>
        <cfvo type="max" val="0"/>
        <color rgb="FFFCFCFF"/>
        <color rgb="FF63BE7B"/>
      </colorScale>
    </cfRule>
    <cfRule type="colorScale" priority="76">
      <colorScale>
        <cfvo type="min" val="0"/>
        <cfvo type="max" val="0"/>
        <color rgb="FFFCFCFF"/>
        <color rgb="FF63BE7B"/>
      </colorScale>
    </cfRule>
    <cfRule type="colorScale" priority="77">
      <colorScale>
        <cfvo type="min" val="0"/>
        <cfvo type="max" val="0"/>
        <color rgb="FFFCFCFF"/>
        <color rgb="FF63BE7B"/>
      </colorScale>
    </cfRule>
    <cfRule type="colorScale" priority="78">
      <colorScale>
        <cfvo type="min" val="0"/>
        <cfvo type="max" val="0"/>
        <color rgb="FFFCFCFF"/>
        <color rgb="FF63BE7B"/>
      </colorScale>
    </cfRule>
    <cfRule type="colorScale" priority="79">
      <colorScale>
        <cfvo type="min" val="0"/>
        <cfvo type="max" val="0"/>
        <color rgb="FFFCFCFF"/>
        <color rgb="FF63BE7B"/>
      </colorScale>
    </cfRule>
    <cfRule type="colorScale" priority="80">
      <colorScale>
        <cfvo type="min" val="0"/>
        <cfvo type="max" val="0"/>
        <color rgb="FFFCFCFF"/>
        <color rgb="FF63BE7B"/>
      </colorScale>
    </cfRule>
    <cfRule type="colorScale" priority="81">
      <colorScale>
        <cfvo type="min" val="0"/>
        <cfvo type="max" val="0"/>
        <color rgb="FFFCFCFF"/>
        <color rgb="FF63BE7B"/>
      </colorScale>
    </cfRule>
  </conditionalFormatting>
  <conditionalFormatting sqref="I14:L14 E17 J17:L17 E20 E23:J23 E26:I26 E29">
    <cfRule type="colorScale" priority="82">
      <colorScale>
        <cfvo type="min" val="0"/>
        <cfvo type="max" val="0"/>
        <color rgb="FFFCFCFF"/>
        <color rgb="FF63BE7B"/>
      </colorScale>
    </cfRule>
  </conditionalFormatting>
  <conditionalFormatting sqref="I14:L14 E17 J17:L17 E20:F20 L20 E23:J23 E26:I26 E29">
    <cfRule type="colorScale" priority="83">
      <colorScale>
        <cfvo type="min" val="0"/>
        <cfvo type="max" val="0"/>
        <color rgb="FFFCFCFF"/>
        <color rgb="FF63BE7B"/>
      </colorScale>
    </cfRule>
    <cfRule type="colorScale" priority="84">
      <colorScale>
        <cfvo type="min" val="0"/>
        <cfvo type="max" val="0"/>
        <color rgb="FFFCFCFF"/>
        <color rgb="FF63BE7B"/>
      </colorScale>
    </cfRule>
    <cfRule type="colorScale" priority="85">
      <colorScale>
        <cfvo type="min" val="0"/>
        <cfvo type="max" val="0"/>
        <color rgb="FFFCFCFF"/>
        <color rgb="FF63BE7B"/>
      </colorScale>
    </cfRule>
    <cfRule type="colorScale" priority="86">
      <colorScale>
        <cfvo type="min" val="0"/>
        <cfvo type="max" val="0"/>
        <color rgb="FFFCFCFF"/>
        <color rgb="FF63BE7B"/>
      </colorScale>
    </cfRule>
    <cfRule type="colorScale" priority="87">
      <colorScale>
        <cfvo type="min" val="0"/>
        <cfvo type="max" val="0"/>
        <color rgb="FFFCFCFF"/>
        <color rgb="FF63BE7B"/>
      </colorScale>
    </cfRule>
    <cfRule type="colorScale" priority="88">
      <colorScale>
        <cfvo type="min" val="0"/>
        <cfvo type="max" val="0"/>
        <color rgb="FFFCFCFF"/>
        <color rgb="FF63BE7B"/>
      </colorScale>
    </cfRule>
    <cfRule type="colorScale" priority="89">
      <colorScale>
        <cfvo type="min" val="0"/>
        <cfvo type="max" val="0"/>
        <color rgb="FFFCFCFF"/>
        <color rgb="FF63BE7B"/>
      </colorScale>
    </cfRule>
  </conditionalFormatting>
  <conditionalFormatting sqref="I14:O14">
    <cfRule type="colorScale" priority="90">
      <colorScale>
        <cfvo type="min" val="0"/>
        <cfvo type="max" val="0"/>
        <color rgb="FFFCFCFF"/>
        <color rgb="FF63BE7B"/>
      </colorScale>
    </cfRule>
    <cfRule type="colorScale" priority="91">
      <colorScale>
        <cfvo type="min" val="0"/>
        <cfvo type="max" val="0"/>
        <color rgb="FFFCFCFF"/>
        <color rgb="FF63BE7B"/>
      </colorScale>
    </cfRule>
  </conditionalFormatting>
  <conditionalFormatting sqref="J17:O17">
    <cfRule type="colorScale" priority="92">
      <colorScale>
        <cfvo type="min" val="0"/>
        <cfvo type="max" val="0"/>
        <color rgb="FFFCFCFF"/>
        <color rgb="FF63BE7B"/>
      </colorScale>
    </cfRule>
  </conditionalFormatting>
  <conditionalFormatting sqref="L20:O20 F20">
    <cfRule type="colorScale" priority="93">
      <colorScale>
        <cfvo type="min" val="0"/>
        <cfvo type="max" val="0"/>
        <color rgb="FFFCFCFF"/>
        <color rgb="FF63BE7B"/>
      </colorScale>
    </cfRule>
  </conditionalFormatting>
  <conditionalFormatting sqref="M10:O11">
    <cfRule type="colorScale" priority="94">
      <colorScale>
        <cfvo type="min" val="0"/>
        <cfvo type="max" val="0"/>
        <color rgb="FFFCFCFF"/>
        <color rgb="FF63BE7B"/>
      </colorScale>
    </cfRule>
  </conditionalFormatting>
  <conditionalFormatting sqref="M11:O11">
    <cfRule type="colorScale" priority="95">
      <colorScale>
        <cfvo type="min" val="0"/>
        <cfvo type="max" val="0"/>
        <color rgb="FFFCFCFF"/>
        <color rgb="FF63BE7B"/>
      </colorScale>
    </cfRule>
  </conditionalFormatting>
  <conditionalFormatting sqref="M20:O20">
    <cfRule type="colorScale" priority="96">
      <colorScale>
        <cfvo type="min" val="0"/>
        <cfvo type="max" val="0"/>
        <color rgb="FFFCFCFF"/>
        <color rgb="FF63BE7B"/>
      </colorScale>
    </cfRule>
  </conditionalFormatting>
  <conditionalFormatting sqref="M23:O23">
    <cfRule type="colorScale" priority="97">
      <colorScale>
        <cfvo type="min" val="0"/>
        <cfvo type="max" val="0"/>
        <color rgb="FFFCFCFF"/>
        <color rgb="FF63BE7B"/>
      </colorScale>
    </cfRule>
  </conditionalFormatting>
  <conditionalFormatting sqref="M25:O26 M13:O14 M16:O17 M19:O20 M31:O32 M22:O23 M34:O35 M28:O29">
    <cfRule type="colorScale" priority="98">
      <colorScale>
        <cfvo type="min" val="0"/>
        <cfvo type="max" val="0"/>
        <color rgb="FFFCFCFF"/>
        <color rgb="FF63BE7B"/>
      </colorScale>
    </cfRule>
  </conditionalFormatting>
  <conditionalFormatting sqref="M26:O26 M14:O14 M17:O17 M20:O20 M32:O32 M23:O23 M35:O35 M29:O29">
    <cfRule type="colorScale" priority="99">
      <colorScale>
        <cfvo type="min" val="0"/>
        <cfvo type="max" val="0"/>
        <color rgb="FFFCFCFF"/>
        <color rgb="FF63BE7B"/>
      </colorScale>
    </cfRule>
  </conditionalFormatting>
  <conditionalFormatting sqref="O38">
    <cfRule type="containsText" priority="100" operator="containsText" aboveAverage="0" equalAverage="0" bottom="0" percent="0" rank="0" text="ERRO" dxfId="22">
      <formula>NOT(ISERROR(SEARCH("ERRO",O38)))</formula>
    </cfRule>
    <cfRule type="containsText" priority="101" operator="containsText" aboveAverage="0" equalAverage="0" bottom="0" percent="0" rank="0" text="OK!" dxfId="23">
      <formula>NOT(ISERROR(SEARCH("OK!",O38)))</formula>
    </cfRule>
    <cfRule type="iconSet" priority="102">
      <iconSet iconSet="3TrafficLights1">
        <cfvo type="percent" val="0"/>
        <cfvo type="percent" val="33"/>
        <cfvo type="percent" val="67"/>
      </iconSet>
    </cfRule>
    <cfRule type="cellIs" priority="103" operator="equal" aboveAverage="0" equalAverage="0" bottom="0" percent="0" rank="0" text="" dxfId="24">
      <formula>"""OK!"""</formula>
    </cfRule>
    <cfRule type="cellIs" priority="104" operator="equal" aboveAverage="0" equalAverage="0" bottom="0" percent="0" rank="0" text="" dxfId="25">
      <formula>"""OK!"""</formula>
    </cfRule>
    <cfRule type="colorScale" priority="105">
      <colorScale>
        <cfvo type="min" val="0"/>
        <cfvo type="max" val="0"/>
        <color rgb="FFFFEF9C"/>
        <color rgb="FF63BE7B"/>
      </colorScale>
    </cfRule>
  </conditionalFormatting>
  <conditionalFormatting sqref="P10:P11">
    <cfRule type="colorScale" priority="106">
      <colorScale>
        <cfvo type="min" val="0"/>
        <cfvo type="max" val="0"/>
        <color rgb="FFFCFCFF"/>
        <color rgb="FF63BE7B"/>
      </colorScale>
    </cfRule>
  </conditionalFormatting>
  <conditionalFormatting sqref="P11">
    <cfRule type="colorScale" priority="107">
      <colorScale>
        <cfvo type="min" val="0"/>
        <cfvo type="max" val="0"/>
        <color rgb="FFFCFCFF"/>
        <color rgb="FF63BE7B"/>
      </colorScale>
    </cfRule>
    <cfRule type="colorScale" priority="108">
      <colorScale>
        <cfvo type="min" val="0"/>
        <cfvo type="max" val="0"/>
        <color rgb="FFFCFCFF"/>
        <color rgb="FF63BE7B"/>
      </colorScale>
    </cfRule>
    <cfRule type="colorScale" priority="109">
      <colorScale>
        <cfvo type="min" val="0"/>
        <cfvo type="max" val="0"/>
        <color rgb="FFFCFCFF"/>
        <color rgb="FF63BE7B"/>
      </colorScale>
    </cfRule>
    <cfRule type="colorScale" priority="110">
      <colorScale>
        <cfvo type="min" val="0"/>
        <cfvo type="max" val="0"/>
        <color rgb="FFFCFCFF"/>
        <color rgb="FF63BE7B"/>
      </colorScale>
    </cfRule>
    <cfRule type="colorScale" priority="111">
      <colorScale>
        <cfvo type="min" val="0"/>
        <cfvo type="max" val="0"/>
        <color rgb="FFFCFCFF"/>
        <color rgb="FF63BE7B"/>
      </colorScale>
    </cfRule>
    <cfRule type="colorScale" priority="112">
      <colorScale>
        <cfvo type="min" val="0"/>
        <cfvo type="max" val="0"/>
        <color rgb="FFFCFCFF"/>
        <color rgb="FF63BE7B"/>
      </colorScale>
    </cfRule>
  </conditionalFormatting>
  <conditionalFormatting sqref="P14">
    <cfRule type="colorScale" priority="113">
      <colorScale>
        <cfvo type="min" val="0"/>
        <cfvo type="max" val="0"/>
        <color rgb="FFFCFCFF"/>
        <color rgb="FF63BE7B"/>
      </colorScale>
    </cfRule>
    <cfRule type="colorScale" priority="114">
      <colorScale>
        <cfvo type="min" val="0"/>
        <cfvo type="max" val="0"/>
        <color rgb="FFFCFCFF"/>
        <color rgb="FF63BE7B"/>
      </colorScale>
    </cfRule>
    <cfRule type="colorScale" priority="115">
      <colorScale>
        <cfvo type="min" val="0"/>
        <cfvo type="max" val="0"/>
        <color rgb="FFFCFCFF"/>
        <color rgb="FF63BE7B"/>
      </colorScale>
    </cfRule>
    <cfRule type="colorScale" priority="116">
      <colorScale>
        <cfvo type="min" val="0"/>
        <cfvo type="max" val="0"/>
        <color rgb="FFFCFCFF"/>
        <color rgb="FF63BE7B"/>
      </colorScale>
    </cfRule>
    <cfRule type="colorScale" priority="117">
      <colorScale>
        <cfvo type="min" val="0"/>
        <cfvo type="max" val="0"/>
        <color rgb="FFFCFCFF"/>
        <color rgb="FF63BE7B"/>
      </colorScale>
    </cfRule>
  </conditionalFormatting>
  <conditionalFormatting sqref="P25:P26 P13:P14 P16:P17 P19:P20 P31:P32 P22:P23 P34:P35 P28:P29">
    <cfRule type="colorScale" priority="118">
      <colorScale>
        <cfvo type="min" val="0"/>
        <cfvo type="max" val="0"/>
        <color rgb="FFFCFCFF"/>
        <color rgb="FF63BE7B"/>
      </colorScale>
    </cfRule>
  </conditionalFormatting>
  <conditionalFormatting sqref="P17 P26 P14 P20 P32 P23 P35 P29">
    <cfRule type="colorScale" priority="119">
      <colorScale>
        <cfvo type="min" val="0"/>
        <cfvo type="max" val="0"/>
        <color rgb="FFFCFCFF"/>
        <color rgb="FF63BE7B"/>
      </colorScale>
    </cfRule>
  </conditionalFormatting>
  <conditionalFormatting sqref="Q10:Q11">
    <cfRule type="colorScale" priority="120">
      <colorScale>
        <cfvo type="min" val="0"/>
        <cfvo type="max" val="0"/>
        <color rgb="FFFCFCFF"/>
        <color rgb="FF63BE7B"/>
      </colorScale>
    </cfRule>
  </conditionalFormatting>
  <conditionalFormatting sqref="Q11">
    <cfRule type="colorScale" priority="121">
      <colorScale>
        <cfvo type="min" val="0"/>
        <cfvo type="max" val="0"/>
        <color rgb="FFFCFCFF"/>
        <color rgb="FF63BE7B"/>
      </colorScale>
    </cfRule>
  </conditionalFormatting>
  <conditionalFormatting sqref="Q26 Q17 Q14 Q20 Q32 Q23 Q35 Q29">
    <cfRule type="colorScale" priority="122">
      <colorScale>
        <cfvo type="min" val="0"/>
        <cfvo type="max" val="0"/>
        <color rgb="FFFCFCFF"/>
        <color rgb="FF63BE7B"/>
      </colorScale>
    </cfRule>
  </conditionalFormatting>
  <conditionalFormatting sqref="Q25:Q26 Q13:Q14 Q16:Q17 Q19:Q20 Q31:Q32 Q22:Q23 Q34:Q35 Q28:Q29">
    <cfRule type="colorScale" priority="123">
      <colorScale>
        <cfvo type="min" val="0"/>
        <cfvo type="max" val="0"/>
        <color rgb="FFFCFCFF"/>
        <color rgb="FF63BE7B"/>
      </colorScale>
    </cfRule>
  </conditionalFormatting>
  <conditionalFormatting sqref="Q1:R8">
    <cfRule type="colorScale" priority="124">
      <colorScale>
        <cfvo type="min" val="0"/>
        <cfvo type="max" val="0"/>
        <color rgb="FFFCFCFF"/>
        <color rgb="FF63BE7B"/>
      </colorScale>
    </cfRule>
    <cfRule type="colorScale" priority="125">
      <colorScale>
        <cfvo type="min" val="0"/>
        <cfvo type="max" val="0"/>
        <color rgb="FFFCFCFF"/>
        <color rgb="FF63BE7B"/>
      </colorScale>
    </cfRule>
    <cfRule type="colorScale" priority="126">
      <colorScale>
        <cfvo type="min" val="0"/>
        <cfvo type="max" val="0"/>
        <color rgb="FFFCFCFF"/>
        <color rgb="FF63BE7B"/>
      </colorScale>
    </cfRule>
    <cfRule type="colorScale" priority="127">
      <colorScale>
        <cfvo type="min" val="0"/>
        <cfvo type="max" val="0"/>
        <color rgb="FFFCFCFF"/>
        <color rgb="FF63BE7B"/>
      </colorScale>
    </cfRule>
    <cfRule type="colorScale" priority="128">
      <colorScale>
        <cfvo type="min" val="0"/>
        <cfvo type="max" val="0"/>
        <color rgb="FFFCFCFF"/>
        <color rgb="FF63BE7B"/>
      </colorScale>
    </cfRule>
    <cfRule type="colorScale" priority="129">
      <colorScale>
        <cfvo type="min" val="0"/>
        <cfvo type="max" val="0"/>
        <color rgb="FFFCFCFF"/>
        <color rgb="FF63BE7B"/>
      </colorScale>
    </cfRule>
    <cfRule type="colorScale" priority="130">
      <colorScale>
        <cfvo type="min" val="0"/>
        <cfvo type="max" val="0"/>
        <color rgb="FFFCFCFF"/>
        <color rgb="FF63BE7B"/>
      </colorScale>
    </cfRule>
  </conditionalFormatting>
  <conditionalFormatting sqref="Q11:S11 E11:O11">
    <cfRule type="colorScale" priority="131">
      <colorScale>
        <cfvo type="min" val="0"/>
        <cfvo type="max" val="0"/>
        <color rgb="FFFCFCFF"/>
        <color rgb="FF63BE7B"/>
      </colorScale>
    </cfRule>
  </conditionalFormatting>
  <conditionalFormatting sqref="Q11:S11">
    <cfRule type="colorScale" priority="132">
      <colorScale>
        <cfvo type="min" val="0"/>
        <cfvo type="max" val="0"/>
        <color rgb="FFFCFCFF"/>
        <color rgb="FF63BE7B"/>
      </colorScale>
    </cfRule>
    <cfRule type="colorScale" priority="133">
      <colorScale>
        <cfvo type="min" val="0"/>
        <cfvo type="max" val="0"/>
        <color rgb="FFFCFCFF"/>
        <color rgb="FF63BE7B"/>
      </colorScale>
    </cfRule>
  </conditionalFormatting>
  <conditionalFormatting sqref="Q14:S14">
    <cfRule type="colorScale" priority="134">
      <colorScale>
        <cfvo type="min" val="0"/>
        <cfvo type="max" val="0"/>
        <color rgb="FFFCFCFF"/>
        <color rgb="FF63BE7B"/>
      </colorScale>
    </cfRule>
  </conditionalFormatting>
  <conditionalFormatting sqref="Q26:S26 Q14:S14 Q17 S17 R18 Q20:S20 Q32:S32 Q23:S23 I14:O14 E32 Q35:S35 E35 E17 J17:O17 E20:F20 L20:O20 M23:O23 E23:J23 E26:I26 M32:O32 M35:O35 M26:O26 Q29:S29 E29 H29:O29">
    <cfRule type="colorScale" priority="135">
      <colorScale>
        <cfvo type="min" val="0"/>
        <cfvo type="max" val="0"/>
        <color rgb="FFFCFCFF"/>
        <color rgb="FF63BE7B"/>
      </colorScale>
    </cfRule>
  </conditionalFormatting>
  <conditionalFormatting sqref="Q26:S26 Q14:S14 Q17 S17 R18 Q20:S20 Q32:S32 Q23:S23 Q35:S35 Q29:S29">
    <cfRule type="colorScale" priority="136">
      <colorScale>
        <cfvo type="min" val="0"/>
        <cfvo type="max" val="0"/>
        <color rgb="FFFCFCFF"/>
        <color rgb="FF63BE7B"/>
      </colorScale>
    </cfRule>
  </conditionalFormatting>
  <conditionalFormatting sqref="Q11:T11 D11:O11">
    <cfRule type="colorScale" priority="137">
      <colorScale>
        <cfvo type="min" val="0"/>
        <cfvo type="max" val="0"/>
        <color rgb="FFFCFCFF"/>
        <color rgb="FF63BE7B"/>
      </colorScale>
    </cfRule>
  </conditionalFormatting>
  <conditionalFormatting sqref="Q11:T11 E11:O11">
    <cfRule type="colorScale" priority="138">
      <colorScale>
        <cfvo type="min" val="0"/>
        <cfvo type="max" val="0"/>
        <color rgb="FFFCFCFF"/>
        <color rgb="FF63BE7B"/>
      </colorScale>
    </cfRule>
  </conditionalFormatting>
  <conditionalFormatting sqref="Q26:T26 Q14:T14 Q17 S17:T17 R18 Q20:T20 Q32:T32 Q23:T23 I14:O14 E32 Q35:T35 E35 E17 J17:O17 E20:F20 L20:O20 M23:O23 E23:J23 E26:I26 M32:O32 M35:O35 M26:O26 Q29:T29 E29 H29:O29">
    <cfRule type="colorScale" priority="139">
      <colorScale>
        <cfvo type="min" val="0"/>
        <cfvo type="max" val="0"/>
        <color rgb="FFFCFCFF"/>
        <color rgb="FF63BE7B"/>
      </colorScale>
    </cfRule>
    <cfRule type="colorScale" priority="140">
      <colorScale>
        <cfvo type="min" val="0"/>
        <cfvo type="max" val="0"/>
        <color rgb="FFFCFCFF"/>
        <color rgb="FF63BE7B"/>
      </colorScale>
    </cfRule>
  </conditionalFormatting>
  <conditionalFormatting sqref="R11:T11 E11:L11">
    <cfRule type="colorScale" priority="141">
      <colorScale>
        <cfvo type="min" val="0"/>
        <cfvo type="max" val="0"/>
        <color rgb="FFFCFCFF"/>
        <color rgb="FF63BE7B"/>
      </colorScale>
    </cfRule>
  </conditionalFormatting>
  <conditionalFormatting sqref="R26:T26 R14:T14 S17:T17 R18 R20:T20 R32:T32 R23:T23 I14:L14 E32 R35:T35 E35 E17 J17:L17 E20:F20 L20 E23:J23 E26:I26 R29:T29 E29">
    <cfRule type="colorScale" priority="142">
      <colorScale>
        <cfvo type="min" val="0"/>
        <cfvo type="max" val="0"/>
        <color rgb="FFFCFCFF"/>
        <color rgb="FF63BE7B"/>
      </colorScale>
    </cfRule>
  </conditionalFormatting>
  <conditionalFormatting sqref="S39:S40 E39:L40">
    <cfRule type="colorScale" priority="143">
      <colorScale>
        <cfvo type="min" val="0"/>
        <cfvo type="max" val="0"/>
        <color rgb="FFFCFCFF"/>
        <color rgb="FF63BE7B"/>
      </colorScale>
    </cfRule>
  </conditionalFormatting>
  <conditionalFormatting sqref="S17:T17 R18 I14:T14 E32 E35 E17 J17:Q17 E20:F20 L20:T20 M23:T23 E23:J23 E26:I26 M32:T32 M35:T35 M26:T26 E29 H29:T29">
    <cfRule type="colorScale" priority="144">
      <colorScale>
        <cfvo type="min" val="0"/>
        <cfvo type="max" val="0"/>
        <color rgb="FFFCFCFF"/>
        <color rgb="FF63BE7B"/>
      </colorScale>
    </cfRule>
  </conditionalFormatting>
  <conditionalFormatting sqref="S39:T39 S40 E39:L40">
    <cfRule type="colorScale" priority="145">
      <colorScale>
        <cfvo type="min" val="0"/>
        <cfvo type="max" val="0"/>
        <color rgb="FFFCFCFF"/>
        <color rgb="FF63BE7B"/>
      </colorScale>
    </cfRule>
  </conditionalFormatting>
  <conditionalFormatting sqref="T40">
    <cfRule type="containsText" priority="146" operator="containsText" aboveAverage="0" equalAverage="0" bottom="0" percent="0" rank="0" text="ERRO" dxfId="26">
      <formula>NOT(ISERROR(SEARCH("ERRO",T40)))</formula>
    </cfRule>
    <cfRule type="containsText" priority="147" operator="containsText" aboveAverage="0" equalAverage="0" bottom="0" percent="0" rank="0" text="OK!" dxfId="27">
      <formula>NOT(ISERROR(SEARCH("OK!",T40)))</formula>
    </cfRule>
    <cfRule type="iconSet" priority="148">
      <iconSet iconSet="3TrafficLights1">
        <cfvo type="percent" val="0"/>
        <cfvo type="percent" val="33"/>
        <cfvo type="percent" val="67"/>
      </iconSet>
    </cfRule>
    <cfRule type="cellIs" priority="149" operator="equal" aboveAverage="0" equalAverage="0" bottom="0" percent="0" rank="0" text="" dxfId="28">
      <formula>"""OK!"""</formula>
    </cfRule>
    <cfRule type="cellIs" priority="150" operator="equal" aboveAverage="0" equalAverage="0" bottom="0" percent="0" rank="0" text="" dxfId="29">
      <formula>"""OK!"""</formula>
    </cfRule>
    <cfRule type="colorScale" priority="151">
      <colorScale>
        <cfvo type="min" val="0"/>
        <cfvo type="max" val="0"/>
        <color rgb="FFFFEF9C"/>
        <color rgb="FF63BE7B"/>
      </colorScale>
    </cfRule>
  </conditionalFormatting>
  <conditionalFormatting sqref="U11">
    <cfRule type="containsText" priority="152" operator="containsText" aboveAverage="0" equalAverage="0" bottom="0" percent="0" rank="0" text="ERRO" dxfId="30">
      <formula>NOT(ISERROR(SEARCH("ERRO",U11)))</formula>
    </cfRule>
    <cfRule type="containsText" priority="153" operator="containsText" aboveAverage="0" equalAverage="0" bottom="0" percent="0" rank="0" text="OK!" dxfId="31">
      <formula>NOT(ISERROR(SEARCH("OK!",U11)))</formula>
    </cfRule>
    <cfRule type="iconSet" priority="154">
      <iconSet iconSet="3TrafficLights1">
        <cfvo type="percent" val="0"/>
        <cfvo type="percent" val="33"/>
        <cfvo type="percent" val="67"/>
      </iconSet>
    </cfRule>
    <cfRule type="cellIs" priority="155" operator="equal" aboveAverage="0" equalAverage="0" bottom="0" percent="0" rank="0" text="" dxfId="32">
      <formula>"""OK!"""</formula>
    </cfRule>
    <cfRule type="cellIs" priority="156" operator="equal" aboveAverage="0" equalAverage="0" bottom="0" percent="0" rank="0" text="" dxfId="33">
      <formula>"""OK!"""</formula>
    </cfRule>
    <cfRule type="colorScale" priority="157">
      <colorScale>
        <cfvo type="min" val="0"/>
        <cfvo type="max" val="0"/>
        <color rgb="FFFFEF9C"/>
        <color rgb="FF63BE7B"/>
      </colorScale>
    </cfRule>
  </conditionalFormatting>
  <conditionalFormatting sqref="U14 U17 U20 U23 U26 U29 U32 U35">
    <cfRule type="containsText" priority="158" operator="containsText" aboveAverage="0" equalAverage="0" bottom="0" percent="0" rank="0" text="ERRO" dxfId="34">
      <formula>NOT(ISERROR(SEARCH("ERRO",U14)))</formula>
    </cfRule>
    <cfRule type="containsText" priority="159" operator="containsText" aboveAverage="0" equalAverage="0" bottom="0" percent="0" rank="0" text="OK!" dxfId="35">
      <formula>NOT(ISERROR(SEARCH("OK!",U14)))</formula>
    </cfRule>
    <cfRule type="cellIs" priority="160" operator="equal" aboveAverage="0" equalAverage="0" bottom="0" percent="0" rank="0" text="" dxfId="36">
      <formula>"""OK!"""</formula>
    </cfRule>
    <cfRule type="cellIs" priority="161" operator="equal" aboveAverage="0" equalAverage="0" bottom="0" percent="0" rank="0" text="" dxfId="37">
      <formula>"""OK!"""</formula>
    </cfRule>
  </conditionalFormatting>
  <conditionalFormatting sqref="U26 U14 U17 U20 U32 U23 U35 U29">
    <cfRule type="iconSet" priority="162">
      <iconSet iconSet="3TrafficLights1">
        <cfvo type="percent" val="0"/>
        <cfvo type="percent" val="33"/>
        <cfvo type="percent" val="67"/>
      </iconSet>
    </cfRule>
    <cfRule type="colorScale" priority="163">
      <colorScale>
        <cfvo type="min" val="0"/>
        <cfvo type="max" val="0"/>
        <color rgb="FFFFEF9C"/>
        <color rgb="FF63BE7B"/>
      </colorScale>
    </cfRule>
  </conditionalFormatting>
  <printOptions headings="false" gridLines="false" gridLinesSet="true" horizontalCentered="true" verticalCentered="tru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firstPageNumber="20" useFirstPageNumber="true" horizontalDpi="300" verticalDpi="300" copies="1"/>
  <headerFooter differentFirst="false" differentOddEven="false">
    <oddHeader/>
    <oddFooter>&amp;C&amp;P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false"/>
  </sheetPr>
  <dimension ref="A1:L25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244" activeCellId="0" sqref="H244"/>
    </sheetView>
  </sheetViews>
  <sheetFormatPr defaultColWidth="8.6875" defaultRowHeight="15" zeroHeight="false" outlineLevelRow="0" outlineLevelCol="0"/>
  <cols>
    <col collapsed="false" customWidth="true" hidden="false" outlineLevel="0" max="1" min="1" style="3" width="6.28"/>
    <col collapsed="false" customWidth="true" hidden="false" outlineLevel="0" max="2" min="2" style="0" width="9.29"/>
    <col collapsed="false" customWidth="true" hidden="false" outlineLevel="0" max="3" min="3" style="0" width="29.71"/>
    <col collapsed="false" customWidth="true" hidden="false" outlineLevel="0" max="4" min="4" style="0" width="7.86"/>
    <col collapsed="false" customWidth="true" hidden="false" outlineLevel="0" max="5" min="5" style="0" width="7.15"/>
    <col collapsed="false" customWidth="true" hidden="false" outlineLevel="0" max="6" min="6" style="0" width="9.42"/>
    <col collapsed="false" customWidth="true" hidden="false" outlineLevel="0" max="7" min="7" style="0" width="8.86"/>
    <col collapsed="false" customWidth="true" hidden="false" outlineLevel="0" max="9" min="8" style="0" width="7.15"/>
    <col collapsed="false" customWidth="true" hidden="false" outlineLevel="0" max="10" min="10" style="0" width="12.42"/>
    <col collapsed="false" customWidth="true" hidden="false" outlineLevel="0" max="11" min="11" style="0" width="13.43"/>
    <col collapsed="false" customWidth="true" hidden="false" outlineLevel="0" max="12" min="12" style="0" width="10.71"/>
    <col collapsed="false" customWidth="true" hidden="false" outlineLevel="0" max="81" min="13" style="0" width="8.86"/>
    <col collapsed="false" customWidth="true" hidden="false" outlineLevel="0" max="257" min="257" style="0" width="6.28"/>
    <col collapsed="false" customWidth="true" hidden="false" outlineLevel="0" max="258" min="258" style="0" width="9.29"/>
    <col collapsed="false" customWidth="true" hidden="false" outlineLevel="0" max="259" min="259" style="0" width="29.71"/>
    <col collapsed="false" customWidth="true" hidden="false" outlineLevel="0" max="260" min="260" style="0" width="7.86"/>
    <col collapsed="false" customWidth="true" hidden="false" outlineLevel="0" max="261" min="261" style="0" width="7.15"/>
    <col collapsed="false" customWidth="true" hidden="false" outlineLevel="0" max="262" min="262" style="0" width="9.42"/>
    <col collapsed="false" customWidth="true" hidden="false" outlineLevel="0" max="263" min="263" style="0" width="8.86"/>
    <col collapsed="false" customWidth="true" hidden="false" outlineLevel="0" max="265" min="264" style="0" width="7.15"/>
    <col collapsed="false" customWidth="true" hidden="false" outlineLevel="0" max="266" min="266" style="0" width="12.42"/>
    <col collapsed="false" customWidth="true" hidden="false" outlineLevel="0" max="267" min="267" style="0" width="13.43"/>
    <col collapsed="false" customWidth="true" hidden="false" outlineLevel="0" max="337" min="268" style="0" width="8.86"/>
    <col collapsed="false" customWidth="true" hidden="false" outlineLevel="0" max="513" min="513" style="0" width="6.28"/>
    <col collapsed="false" customWidth="true" hidden="false" outlineLevel="0" max="514" min="514" style="0" width="9.29"/>
    <col collapsed="false" customWidth="true" hidden="false" outlineLevel="0" max="515" min="515" style="0" width="29.71"/>
    <col collapsed="false" customWidth="true" hidden="false" outlineLevel="0" max="516" min="516" style="0" width="7.86"/>
    <col collapsed="false" customWidth="true" hidden="false" outlineLevel="0" max="517" min="517" style="0" width="7.15"/>
    <col collapsed="false" customWidth="true" hidden="false" outlineLevel="0" max="518" min="518" style="0" width="9.42"/>
    <col collapsed="false" customWidth="true" hidden="false" outlineLevel="0" max="519" min="519" style="0" width="8.86"/>
    <col collapsed="false" customWidth="true" hidden="false" outlineLevel="0" max="521" min="520" style="0" width="7.15"/>
    <col collapsed="false" customWidth="true" hidden="false" outlineLevel="0" max="522" min="522" style="0" width="12.42"/>
    <col collapsed="false" customWidth="true" hidden="false" outlineLevel="0" max="523" min="523" style="0" width="13.43"/>
    <col collapsed="false" customWidth="true" hidden="false" outlineLevel="0" max="593" min="524" style="0" width="8.86"/>
    <col collapsed="false" customWidth="true" hidden="false" outlineLevel="0" max="769" min="769" style="0" width="6.28"/>
    <col collapsed="false" customWidth="true" hidden="false" outlineLevel="0" max="770" min="770" style="0" width="9.29"/>
    <col collapsed="false" customWidth="true" hidden="false" outlineLevel="0" max="771" min="771" style="0" width="29.71"/>
    <col collapsed="false" customWidth="true" hidden="false" outlineLevel="0" max="772" min="772" style="0" width="7.86"/>
    <col collapsed="false" customWidth="true" hidden="false" outlineLevel="0" max="773" min="773" style="0" width="7.15"/>
    <col collapsed="false" customWidth="true" hidden="false" outlineLevel="0" max="774" min="774" style="0" width="9.42"/>
    <col collapsed="false" customWidth="true" hidden="false" outlineLevel="0" max="775" min="775" style="0" width="8.86"/>
    <col collapsed="false" customWidth="true" hidden="false" outlineLevel="0" max="777" min="776" style="0" width="7.15"/>
    <col collapsed="false" customWidth="true" hidden="false" outlineLevel="0" max="778" min="778" style="0" width="12.42"/>
    <col collapsed="false" customWidth="true" hidden="false" outlineLevel="0" max="779" min="779" style="0" width="13.43"/>
    <col collapsed="false" customWidth="true" hidden="false" outlineLevel="0" max="849" min="780" style="0" width="8.86"/>
  </cols>
  <sheetData>
    <row r="1" customFormat="false" ht="24.75" hidden="false" customHeight="true" outlineLevel="0" collapsed="false">
      <c r="A1" s="185" t="s">
        <v>333</v>
      </c>
      <c r="B1" s="186" t="n">
        <v>310001</v>
      </c>
      <c r="C1" s="187" t="s">
        <v>154</v>
      </c>
      <c r="D1" s="187"/>
      <c r="E1" s="187"/>
      <c r="F1" s="187"/>
      <c r="G1" s="187"/>
      <c r="H1" s="187"/>
      <c r="I1" s="187"/>
      <c r="J1" s="187"/>
      <c r="L1" s="188"/>
    </row>
    <row r="2" customFormat="false" ht="15.75" hidden="false" customHeight="true" outlineLevel="0" collapsed="false">
      <c r="A2" s="189" t="s">
        <v>334</v>
      </c>
      <c r="B2" s="189"/>
      <c r="C2" s="190" t="s">
        <v>335</v>
      </c>
      <c r="D2" s="190"/>
      <c r="E2" s="190"/>
      <c r="F2" s="190"/>
      <c r="G2" s="191" t="s">
        <v>336</v>
      </c>
      <c r="H2" s="192" t="s">
        <v>155</v>
      </c>
      <c r="I2" s="193" t="s">
        <v>337</v>
      </c>
      <c r="J2" s="193"/>
    </row>
    <row r="3" customFormat="false" ht="15" hidden="false" customHeight="true" outlineLevel="0" collapsed="false">
      <c r="A3" s="194" t="s">
        <v>338</v>
      </c>
      <c r="B3" s="195" t="s">
        <v>339</v>
      </c>
      <c r="C3" s="195" t="s">
        <v>340</v>
      </c>
      <c r="D3" s="196" t="s">
        <v>341</v>
      </c>
      <c r="E3" s="197" t="s">
        <v>342</v>
      </c>
      <c r="F3" s="197"/>
      <c r="G3" s="197"/>
      <c r="H3" s="198" t="s">
        <v>343</v>
      </c>
      <c r="I3" s="198"/>
      <c r="J3" s="198"/>
    </row>
    <row r="4" customFormat="false" ht="15" hidden="false" customHeight="false" outlineLevel="0" collapsed="false">
      <c r="A4" s="194"/>
      <c r="B4" s="195"/>
      <c r="C4" s="195"/>
      <c r="D4" s="196"/>
      <c r="E4" s="199" t="s">
        <v>344</v>
      </c>
      <c r="F4" s="199" t="s">
        <v>345</v>
      </c>
      <c r="G4" s="199" t="s">
        <v>346</v>
      </c>
      <c r="H4" s="199" t="s">
        <v>345</v>
      </c>
      <c r="I4" s="199" t="s">
        <v>346</v>
      </c>
      <c r="J4" s="200" t="s">
        <v>347</v>
      </c>
    </row>
    <row r="5" customFormat="false" ht="15" hidden="false" customHeight="false" outlineLevel="0" collapsed="false">
      <c r="A5" s="86"/>
      <c r="B5" s="201"/>
      <c r="C5" s="202"/>
      <c r="D5" s="203"/>
      <c r="E5" s="204"/>
      <c r="F5" s="204"/>
      <c r="G5" s="204"/>
      <c r="H5" s="203"/>
      <c r="I5" s="203"/>
      <c r="J5" s="205"/>
    </row>
    <row r="6" customFormat="false" ht="15" hidden="false" customHeight="false" outlineLevel="0" collapsed="false">
      <c r="A6" s="206" t="s">
        <v>348</v>
      </c>
      <c r="B6" s="206"/>
      <c r="C6" s="206"/>
      <c r="D6" s="206"/>
      <c r="E6" s="206"/>
      <c r="F6" s="206"/>
      <c r="G6" s="206"/>
      <c r="H6" s="206"/>
      <c r="I6" s="206"/>
      <c r="J6" s="207" t="n">
        <f aca="false">SUM(J4:J5)</f>
        <v>0</v>
      </c>
    </row>
    <row r="7" customFormat="false" ht="22.5" hidden="false" customHeight="true" outlineLevel="0" collapsed="false">
      <c r="A7" s="208" t="s">
        <v>338</v>
      </c>
      <c r="B7" s="209" t="s">
        <v>339</v>
      </c>
      <c r="C7" s="210" t="s">
        <v>349</v>
      </c>
      <c r="D7" s="210" t="s">
        <v>277</v>
      </c>
      <c r="E7" s="210" t="s">
        <v>49</v>
      </c>
      <c r="F7" s="211" t="s">
        <v>350</v>
      </c>
      <c r="G7" s="211" t="s">
        <v>351</v>
      </c>
      <c r="H7" s="212" t="s">
        <v>352</v>
      </c>
      <c r="I7" s="212"/>
      <c r="J7" s="213" t="s">
        <v>353</v>
      </c>
    </row>
    <row r="8" customFormat="false" ht="15" hidden="false" customHeight="false" outlineLevel="0" collapsed="false">
      <c r="A8" s="214" t="s">
        <v>106</v>
      </c>
      <c r="B8" s="201" t="s">
        <v>354</v>
      </c>
      <c r="C8" s="202" t="s">
        <v>355</v>
      </c>
      <c r="D8" s="215" t="s">
        <v>82</v>
      </c>
      <c r="E8" s="216" t="n">
        <v>1</v>
      </c>
      <c r="F8" s="217"/>
      <c r="G8" s="218"/>
      <c r="H8" s="217" t="n">
        <f aca="false">F8*(1+G8)</f>
        <v>0</v>
      </c>
      <c r="I8" s="217"/>
      <c r="J8" s="219" t="n">
        <f aca="false">ROUND(H8*E8,2)</f>
        <v>0</v>
      </c>
    </row>
    <row r="9" customFormat="false" ht="22.5" hidden="false" customHeight="false" outlineLevel="0" collapsed="false">
      <c r="A9" s="86" t="s">
        <v>55</v>
      </c>
      <c r="B9" s="220" t="n">
        <v>20060</v>
      </c>
      <c r="C9" s="221" t="s">
        <v>356</v>
      </c>
      <c r="D9" s="222" t="s">
        <v>82</v>
      </c>
      <c r="E9" s="223" t="n">
        <v>0.2</v>
      </c>
      <c r="F9" s="224"/>
      <c r="G9" s="225"/>
      <c r="H9" s="224" t="n">
        <f aca="false">F9*(1+G9)</f>
        <v>0</v>
      </c>
      <c r="I9" s="224"/>
      <c r="J9" s="226" t="n">
        <f aca="false">ROUND(H9*E9,2)</f>
        <v>0</v>
      </c>
    </row>
    <row r="10" customFormat="false" ht="15" hidden="false" customHeight="false" outlineLevel="0" collapsed="false">
      <c r="A10" s="227" t="s">
        <v>106</v>
      </c>
      <c r="B10" s="228" t="s">
        <v>357</v>
      </c>
      <c r="C10" s="229" t="s">
        <v>358</v>
      </c>
      <c r="D10" s="230" t="s">
        <v>82</v>
      </c>
      <c r="E10" s="231" t="n">
        <v>1</v>
      </c>
      <c r="F10" s="232"/>
      <c r="G10" s="233"/>
      <c r="H10" s="232" t="n">
        <f aca="false">F10*(1+G10)</f>
        <v>0</v>
      </c>
      <c r="I10" s="232"/>
      <c r="J10" s="234" t="n">
        <f aca="false">ROUND(H10*E10,2)</f>
        <v>0</v>
      </c>
    </row>
    <row r="11" customFormat="false" ht="15" hidden="false" customHeight="false" outlineLevel="0" collapsed="false">
      <c r="A11" s="206" t="s">
        <v>359</v>
      </c>
      <c r="B11" s="206"/>
      <c r="C11" s="206"/>
      <c r="D11" s="206"/>
      <c r="E11" s="206"/>
      <c r="F11" s="206"/>
      <c r="G11" s="206"/>
      <c r="H11" s="206"/>
      <c r="I11" s="206"/>
      <c r="J11" s="235" t="n">
        <f aca="false">SUM(J7:J10)</f>
        <v>0</v>
      </c>
      <c r="L11" s="236"/>
    </row>
    <row r="12" customFormat="false" ht="15" hidden="false" customHeight="false" outlineLevel="0" collapsed="false">
      <c r="A12" s="237" t="s">
        <v>360</v>
      </c>
      <c r="B12" s="237"/>
      <c r="C12" s="237"/>
      <c r="D12" s="237"/>
      <c r="E12" s="237"/>
      <c r="F12" s="237"/>
      <c r="G12" s="237"/>
      <c r="H12" s="237"/>
      <c r="I12" s="238" t="n">
        <v>0.05</v>
      </c>
      <c r="J12" s="239" t="n">
        <f aca="false">ROUND(J11*I12,2)</f>
        <v>0</v>
      </c>
    </row>
    <row r="13" customFormat="false" ht="15" hidden="false" customHeight="false" outlineLevel="0" collapsed="false">
      <c r="A13" s="240" t="s">
        <v>361</v>
      </c>
      <c r="B13" s="240"/>
      <c r="C13" s="240"/>
      <c r="D13" s="240"/>
      <c r="E13" s="240"/>
      <c r="F13" s="240"/>
      <c r="G13" s="240"/>
      <c r="H13" s="240"/>
      <c r="I13" s="240"/>
      <c r="J13" s="157" t="n">
        <v>1</v>
      </c>
    </row>
    <row r="14" customFormat="false" ht="15" hidden="false" customHeight="false" outlineLevel="0" collapsed="false">
      <c r="A14" s="206" t="s">
        <v>362</v>
      </c>
      <c r="B14" s="206"/>
      <c r="C14" s="206"/>
      <c r="D14" s="206"/>
      <c r="E14" s="206"/>
      <c r="F14" s="206"/>
      <c r="G14" s="206"/>
      <c r="H14" s="206"/>
      <c r="I14" s="206"/>
      <c r="J14" s="207" t="n">
        <f aca="false">ROUND((J6+J11+J12)/J13,2)</f>
        <v>0</v>
      </c>
    </row>
    <row r="15" customFormat="false" ht="15" hidden="false" customHeight="false" outlineLevel="0" collapsed="false">
      <c r="A15" s="208" t="s">
        <v>338</v>
      </c>
      <c r="B15" s="209" t="s">
        <v>339</v>
      </c>
      <c r="C15" s="210" t="s">
        <v>363</v>
      </c>
      <c r="D15" s="210" t="s">
        <v>277</v>
      </c>
      <c r="E15" s="210" t="s">
        <v>364</v>
      </c>
      <c r="F15" s="210"/>
      <c r="G15" s="210"/>
      <c r="H15" s="210" t="s">
        <v>365</v>
      </c>
      <c r="I15" s="210"/>
      <c r="J15" s="241" t="s">
        <v>347</v>
      </c>
    </row>
    <row r="16" customFormat="false" ht="22.5" hidden="false" customHeight="false" outlineLevel="0" collapsed="false">
      <c r="A16" s="214" t="s">
        <v>55</v>
      </c>
      <c r="B16" s="201" t="n">
        <v>10257</v>
      </c>
      <c r="C16" s="202" t="s">
        <v>366</v>
      </c>
      <c r="D16" s="215" t="s">
        <v>77</v>
      </c>
      <c r="E16" s="242" t="n">
        <v>1</v>
      </c>
      <c r="F16" s="242"/>
      <c r="G16" s="242"/>
      <c r="H16" s="217"/>
      <c r="I16" s="217"/>
      <c r="J16" s="219" t="n">
        <f aca="false">ROUND(H16*E16,2)</f>
        <v>0</v>
      </c>
    </row>
    <row r="17" customFormat="false" ht="15" hidden="false" customHeight="false" outlineLevel="0" collapsed="false">
      <c r="A17" s="206" t="s">
        <v>367</v>
      </c>
      <c r="B17" s="206"/>
      <c r="C17" s="206"/>
      <c r="D17" s="206"/>
      <c r="E17" s="206"/>
      <c r="F17" s="206"/>
      <c r="G17" s="206"/>
      <c r="H17" s="206"/>
      <c r="I17" s="206"/>
      <c r="J17" s="207" t="n">
        <f aca="false">SUM(J15:J16)</f>
        <v>0</v>
      </c>
    </row>
    <row r="18" customFormat="false" ht="15" hidden="false" customHeight="false" outlineLevel="0" collapsed="false">
      <c r="A18" s="208" t="s">
        <v>338</v>
      </c>
      <c r="B18" s="209" t="s">
        <v>339</v>
      </c>
      <c r="C18" s="210" t="s">
        <v>368</v>
      </c>
      <c r="D18" s="210" t="s">
        <v>277</v>
      </c>
      <c r="E18" s="210" t="s">
        <v>364</v>
      </c>
      <c r="F18" s="210"/>
      <c r="G18" s="210"/>
      <c r="H18" s="210" t="s">
        <v>365</v>
      </c>
      <c r="I18" s="210"/>
      <c r="J18" s="241" t="s">
        <v>347</v>
      </c>
    </row>
    <row r="19" customFormat="false" ht="33.75" hidden="false" customHeight="false" outlineLevel="0" collapsed="false">
      <c r="A19" s="214" t="s">
        <v>106</v>
      </c>
      <c r="B19" s="243" t="n">
        <v>1109669</v>
      </c>
      <c r="C19" s="202" t="s">
        <v>369</v>
      </c>
      <c r="D19" s="215" t="s">
        <v>119</v>
      </c>
      <c r="E19" s="244" t="n">
        <v>0.006</v>
      </c>
      <c r="F19" s="244"/>
      <c r="G19" s="244"/>
      <c r="H19" s="217"/>
      <c r="I19" s="217"/>
      <c r="J19" s="219" t="n">
        <f aca="false">ROUND(H19*E19,2)</f>
        <v>0</v>
      </c>
    </row>
    <row r="20" customFormat="false" ht="33.75" hidden="false" customHeight="false" outlineLevel="0" collapsed="false">
      <c r="A20" s="86" t="s">
        <v>106</v>
      </c>
      <c r="B20" s="220" t="n">
        <v>1107892</v>
      </c>
      <c r="C20" s="221" t="s">
        <v>370</v>
      </c>
      <c r="D20" s="222" t="s">
        <v>119</v>
      </c>
      <c r="E20" s="244" t="n">
        <v>0.1</v>
      </c>
      <c r="F20" s="244"/>
      <c r="G20" s="244"/>
      <c r="H20" s="224"/>
      <c r="I20" s="224"/>
      <c r="J20" s="226" t="n">
        <f aca="false">ROUND(H20*E20,2)</f>
        <v>0</v>
      </c>
      <c r="L20" s="245"/>
    </row>
    <row r="21" customFormat="false" ht="15" hidden="false" customHeight="false" outlineLevel="0" collapsed="false">
      <c r="A21" s="206" t="s">
        <v>371</v>
      </c>
      <c r="B21" s="206"/>
      <c r="C21" s="206"/>
      <c r="D21" s="206"/>
      <c r="E21" s="206"/>
      <c r="F21" s="206"/>
      <c r="G21" s="206"/>
      <c r="H21" s="206"/>
      <c r="I21" s="206"/>
      <c r="J21" s="207" t="n">
        <f aca="false">SUM(J18:J20)</f>
        <v>0</v>
      </c>
    </row>
    <row r="22" customFormat="false" ht="15" hidden="false" customHeight="false" outlineLevel="0" collapsed="false">
      <c r="A22" s="208" t="s">
        <v>338</v>
      </c>
      <c r="B22" s="209" t="s">
        <v>339</v>
      </c>
      <c r="C22" s="210" t="s">
        <v>372</v>
      </c>
      <c r="D22" s="210" t="s">
        <v>277</v>
      </c>
      <c r="E22" s="210" t="s">
        <v>364</v>
      </c>
      <c r="F22" s="210"/>
      <c r="G22" s="210"/>
      <c r="H22" s="210" t="s">
        <v>365</v>
      </c>
      <c r="I22" s="210"/>
      <c r="J22" s="241" t="s">
        <v>347</v>
      </c>
    </row>
    <row r="23" customFormat="false" ht="15" hidden="false" customHeight="false" outlineLevel="0" collapsed="false">
      <c r="A23" s="246"/>
      <c r="B23" s="247"/>
      <c r="C23" s="248"/>
      <c r="D23" s="249"/>
      <c r="E23" s="250"/>
      <c r="F23" s="250"/>
      <c r="G23" s="250"/>
      <c r="H23" s="251"/>
      <c r="I23" s="251"/>
      <c r="J23" s="252" t="n">
        <f aca="false">ROUND(H23*E23,2)</f>
        <v>0</v>
      </c>
    </row>
    <row r="24" customFormat="false" ht="15" hidden="false" customHeight="false" outlineLevel="0" collapsed="false">
      <c r="A24" s="206" t="s">
        <v>373</v>
      </c>
      <c r="B24" s="206"/>
      <c r="C24" s="206"/>
      <c r="D24" s="206"/>
      <c r="E24" s="206"/>
      <c r="F24" s="206"/>
      <c r="G24" s="206"/>
      <c r="H24" s="206"/>
      <c r="I24" s="206"/>
      <c r="J24" s="207" t="n">
        <f aca="false">SUM(J22:J23)</f>
        <v>0</v>
      </c>
    </row>
    <row r="25" customFormat="false" ht="15" hidden="false" customHeight="true" outlineLevel="0" collapsed="false">
      <c r="A25" s="253" t="s">
        <v>338</v>
      </c>
      <c r="B25" s="254" t="s">
        <v>339</v>
      </c>
      <c r="C25" s="254" t="s">
        <v>280</v>
      </c>
      <c r="D25" s="210" t="s">
        <v>374</v>
      </c>
      <c r="E25" s="210"/>
      <c r="F25" s="210" t="s">
        <v>375</v>
      </c>
      <c r="G25" s="210"/>
      <c r="H25" s="210" t="s">
        <v>365</v>
      </c>
      <c r="I25" s="210"/>
      <c r="J25" s="241" t="s">
        <v>347</v>
      </c>
    </row>
    <row r="26" customFormat="false" ht="15" hidden="false" customHeight="false" outlineLevel="0" collapsed="false">
      <c r="A26" s="253"/>
      <c r="B26" s="254"/>
      <c r="C26" s="254"/>
      <c r="D26" s="255" t="s">
        <v>376</v>
      </c>
      <c r="E26" s="255" t="s">
        <v>377</v>
      </c>
      <c r="F26" s="210"/>
      <c r="G26" s="210"/>
      <c r="H26" s="210"/>
      <c r="I26" s="210"/>
      <c r="J26" s="241"/>
    </row>
    <row r="27" customFormat="false" ht="15" hidden="false" customHeight="false" outlineLevel="0" collapsed="false">
      <c r="A27" s="246"/>
      <c r="B27" s="256"/>
      <c r="C27" s="257"/>
      <c r="D27" s="258"/>
      <c r="E27" s="258"/>
      <c r="F27" s="259"/>
      <c r="G27" s="259"/>
      <c r="H27" s="260"/>
      <c r="I27" s="260"/>
      <c r="J27" s="252" t="n">
        <f aca="false">ROUND(H27*F27,2)</f>
        <v>0</v>
      </c>
    </row>
    <row r="28" customFormat="false" ht="15.75" hidden="false" customHeight="false" outlineLevel="0" collapsed="false">
      <c r="A28" s="206" t="s">
        <v>378</v>
      </c>
      <c r="B28" s="206"/>
      <c r="C28" s="206"/>
      <c r="D28" s="206"/>
      <c r="E28" s="206"/>
      <c r="F28" s="206"/>
      <c r="G28" s="206"/>
      <c r="H28" s="206"/>
      <c r="I28" s="206"/>
      <c r="J28" s="207" t="n">
        <f aca="false">SUM(J26:J27)</f>
        <v>0</v>
      </c>
    </row>
    <row r="29" customFormat="false" ht="15.75" hidden="false" customHeight="false" outlineLevel="0" collapsed="false">
      <c r="A29" s="261" t="s">
        <v>379</v>
      </c>
      <c r="B29" s="261"/>
      <c r="C29" s="261"/>
      <c r="D29" s="261"/>
      <c r="E29" s="261"/>
      <c r="F29" s="261"/>
      <c r="G29" s="261"/>
      <c r="H29" s="261"/>
      <c r="I29" s="261"/>
      <c r="J29" s="262" t="n">
        <f aca="false">J14+J17+J21+J28+J24</f>
        <v>0</v>
      </c>
    </row>
    <row r="30" customFormat="false" ht="15" hidden="false" customHeight="true" outlineLevel="0" collapsed="false">
      <c r="A30" s="185" t="s">
        <v>333</v>
      </c>
      <c r="B30" s="186" t="n">
        <v>320001</v>
      </c>
      <c r="C30" s="187" t="s">
        <v>173</v>
      </c>
      <c r="D30" s="187"/>
      <c r="E30" s="187"/>
      <c r="F30" s="187"/>
      <c r="G30" s="187"/>
      <c r="H30" s="187"/>
      <c r="I30" s="187"/>
      <c r="J30" s="187"/>
      <c r="L30" s="188"/>
    </row>
    <row r="31" customFormat="false" ht="15.75" hidden="false" customHeight="true" outlineLevel="0" collapsed="false">
      <c r="A31" s="189" t="s">
        <v>334</v>
      </c>
      <c r="B31" s="189"/>
      <c r="C31" s="190" t="s">
        <v>335</v>
      </c>
      <c r="D31" s="190"/>
      <c r="E31" s="190"/>
      <c r="F31" s="190"/>
      <c r="G31" s="191" t="s">
        <v>336</v>
      </c>
      <c r="H31" s="192" t="s">
        <v>119</v>
      </c>
      <c r="I31" s="193" t="s">
        <v>337</v>
      </c>
      <c r="J31" s="193"/>
    </row>
    <row r="32" customFormat="false" ht="15" hidden="false" customHeight="true" outlineLevel="0" collapsed="false">
      <c r="A32" s="194" t="s">
        <v>338</v>
      </c>
      <c r="B32" s="195" t="s">
        <v>339</v>
      </c>
      <c r="C32" s="195" t="s">
        <v>340</v>
      </c>
      <c r="D32" s="196" t="s">
        <v>341</v>
      </c>
      <c r="E32" s="197" t="s">
        <v>342</v>
      </c>
      <c r="F32" s="197"/>
      <c r="G32" s="197"/>
      <c r="H32" s="198" t="s">
        <v>343</v>
      </c>
      <c r="I32" s="198"/>
      <c r="J32" s="198"/>
    </row>
    <row r="33" customFormat="false" ht="15" hidden="false" customHeight="false" outlineLevel="0" collapsed="false">
      <c r="A33" s="194"/>
      <c r="B33" s="195"/>
      <c r="C33" s="195"/>
      <c r="D33" s="196"/>
      <c r="E33" s="199" t="s">
        <v>344</v>
      </c>
      <c r="F33" s="199" t="s">
        <v>345</v>
      </c>
      <c r="G33" s="199" t="s">
        <v>346</v>
      </c>
      <c r="H33" s="199" t="s">
        <v>345</v>
      </c>
      <c r="I33" s="199" t="s">
        <v>346</v>
      </c>
      <c r="J33" s="200" t="s">
        <v>347</v>
      </c>
    </row>
    <row r="34" customFormat="false" ht="45" hidden="false" customHeight="false" outlineLevel="0" collapsed="false">
      <c r="A34" s="86" t="s">
        <v>106</v>
      </c>
      <c r="B34" s="201" t="s">
        <v>380</v>
      </c>
      <c r="C34" s="202" t="s">
        <v>381</v>
      </c>
      <c r="D34" s="203"/>
      <c r="E34" s="204" t="n">
        <v>1</v>
      </c>
      <c r="F34" s="204" t="n">
        <v>0.2</v>
      </c>
      <c r="G34" s="204" t="n">
        <v>0.8</v>
      </c>
      <c r="H34" s="203"/>
      <c r="I34" s="203"/>
      <c r="J34" s="205" t="n">
        <f aca="false">ROUND(E34*(F34*H34)+(G34*I34),2)</f>
        <v>0</v>
      </c>
    </row>
    <row r="35" customFormat="false" ht="22.5" hidden="false" customHeight="false" outlineLevel="0" collapsed="false">
      <c r="A35" s="86" t="s">
        <v>106</v>
      </c>
      <c r="B35" s="220" t="s">
        <v>382</v>
      </c>
      <c r="C35" s="221" t="s">
        <v>383</v>
      </c>
      <c r="D35" s="263"/>
      <c r="E35" s="174" t="n">
        <v>1</v>
      </c>
      <c r="F35" s="174" t="n">
        <v>0.2</v>
      </c>
      <c r="G35" s="174" t="n">
        <v>0.8</v>
      </c>
      <c r="H35" s="263"/>
      <c r="I35" s="263"/>
      <c r="J35" s="264" t="n">
        <f aca="false">ROUND(E35*(F35*H35)+(G35*I35),2)</f>
        <v>0</v>
      </c>
    </row>
    <row r="36" customFormat="false" ht="15" hidden="false" customHeight="false" outlineLevel="0" collapsed="false">
      <c r="A36" s="206" t="s">
        <v>348</v>
      </c>
      <c r="B36" s="206"/>
      <c r="C36" s="206"/>
      <c r="D36" s="206"/>
      <c r="E36" s="206"/>
      <c r="F36" s="206"/>
      <c r="G36" s="206"/>
      <c r="H36" s="206"/>
      <c r="I36" s="206"/>
      <c r="J36" s="207" t="n">
        <f aca="false">SUM(J33:J35)</f>
        <v>0</v>
      </c>
    </row>
    <row r="37" customFormat="false" ht="22.5" hidden="false" customHeight="true" outlineLevel="0" collapsed="false">
      <c r="A37" s="208" t="s">
        <v>338</v>
      </c>
      <c r="B37" s="209" t="s">
        <v>339</v>
      </c>
      <c r="C37" s="210" t="s">
        <v>349</v>
      </c>
      <c r="D37" s="210" t="s">
        <v>277</v>
      </c>
      <c r="E37" s="210" t="s">
        <v>49</v>
      </c>
      <c r="F37" s="211" t="s">
        <v>350</v>
      </c>
      <c r="G37" s="211" t="s">
        <v>351</v>
      </c>
      <c r="H37" s="212" t="s">
        <v>352</v>
      </c>
      <c r="I37" s="212"/>
      <c r="J37" s="213" t="s">
        <v>353</v>
      </c>
    </row>
    <row r="38" customFormat="false" ht="22.5" hidden="false" customHeight="false" outlineLevel="0" collapsed="false">
      <c r="A38" s="214" t="s">
        <v>55</v>
      </c>
      <c r="B38" s="201" t="n">
        <v>20067</v>
      </c>
      <c r="C38" s="202" t="s">
        <v>384</v>
      </c>
      <c r="D38" s="215" t="s">
        <v>82</v>
      </c>
      <c r="E38" s="216" t="n">
        <v>0.2</v>
      </c>
      <c r="F38" s="217"/>
      <c r="G38" s="218"/>
      <c r="H38" s="217" t="n">
        <f aca="false">F38*(1+G38)</f>
        <v>0</v>
      </c>
      <c r="I38" s="217"/>
      <c r="J38" s="219" t="n">
        <f aca="false">ROUND(H38*E38,2)</f>
        <v>0</v>
      </c>
    </row>
    <row r="39" customFormat="false" ht="15" hidden="false" customHeight="false" outlineLevel="0" collapsed="false">
      <c r="A39" s="86" t="s">
        <v>106</v>
      </c>
      <c r="B39" s="220" t="s">
        <v>357</v>
      </c>
      <c r="C39" s="221" t="s">
        <v>358</v>
      </c>
      <c r="D39" s="222" t="s">
        <v>82</v>
      </c>
      <c r="E39" s="223" t="n">
        <v>2.2</v>
      </c>
      <c r="F39" s="224"/>
      <c r="G39" s="225"/>
      <c r="H39" s="224" t="n">
        <f aca="false">F39*(1+G39)</f>
        <v>0</v>
      </c>
      <c r="I39" s="224"/>
      <c r="J39" s="226" t="n">
        <f aca="false">ROUND(H39*E39,2)</f>
        <v>0</v>
      </c>
    </row>
    <row r="40" customFormat="false" ht="15" hidden="false" customHeight="false" outlineLevel="0" collapsed="false">
      <c r="A40" s="206" t="s">
        <v>359</v>
      </c>
      <c r="B40" s="206"/>
      <c r="C40" s="206"/>
      <c r="D40" s="206"/>
      <c r="E40" s="206"/>
      <c r="F40" s="206"/>
      <c r="G40" s="206"/>
      <c r="H40" s="206"/>
      <c r="I40" s="206"/>
      <c r="J40" s="235" t="n">
        <f aca="false">SUM(J37:J39)</f>
        <v>0</v>
      </c>
      <c r="L40" s="236"/>
    </row>
    <row r="41" customFormat="false" ht="15" hidden="false" customHeight="false" outlineLevel="0" collapsed="false">
      <c r="A41" s="237" t="s">
        <v>360</v>
      </c>
      <c r="B41" s="237"/>
      <c r="C41" s="237"/>
      <c r="D41" s="237"/>
      <c r="E41" s="237"/>
      <c r="F41" s="237"/>
      <c r="G41" s="237"/>
      <c r="H41" s="237"/>
      <c r="I41" s="238" t="n">
        <v>0.05</v>
      </c>
      <c r="J41" s="239" t="n">
        <f aca="false">ROUND(J40*I41,2)</f>
        <v>0</v>
      </c>
    </row>
    <row r="42" customFormat="false" ht="15" hidden="false" customHeight="false" outlineLevel="0" collapsed="false">
      <c r="A42" s="240" t="s">
        <v>361</v>
      </c>
      <c r="B42" s="240"/>
      <c r="C42" s="240"/>
      <c r="D42" s="240"/>
      <c r="E42" s="240"/>
      <c r="F42" s="240"/>
      <c r="G42" s="240"/>
      <c r="H42" s="240"/>
      <c r="I42" s="240"/>
      <c r="J42" s="157" t="n">
        <v>13</v>
      </c>
    </row>
    <row r="43" customFormat="false" ht="15" hidden="false" customHeight="false" outlineLevel="0" collapsed="false">
      <c r="A43" s="206" t="s">
        <v>362</v>
      </c>
      <c r="B43" s="206"/>
      <c r="C43" s="206"/>
      <c r="D43" s="206"/>
      <c r="E43" s="206"/>
      <c r="F43" s="206"/>
      <c r="G43" s="206"/>
      <c r="H43" s="206"/>
      <c r="I43" s="206"/>
      <c r="J43" s="207" t="n">
        <f aca="false">ROUND((J36+J40+J41)/J42,2)</f>
        <v>0</v>
      </c>
    </row>
    <row r="44" customFormat="false" ht="15" hidden="false" customHeight="false" outlineLevel="0" collapsed="false">
      <c r="A44" s="208" t="s">
        <v>338</v>
      </c>
      <c r="B44" s="209" t="s">
        <v>339</v>
      </c>
      <c r="C44" s="210" t="s">
        <v>363</v>
      </c>
      <c r="D44" s="210" t="s">
        <v>277</v>
      </c>
      <c r="E44" s="210" t="s">
        <v>364</v>
      </c>
      <c r="F44" s="210"/>
      <c r="G44" s="210"/>
      <c r="H44" s="210" t="s">
        <v>365</v>
      </c>
      <c r="I44" s="210"/>
      <c r="J44" s="241" t="s">
        <v>347</v>
      </c>
    </row>
    <row r="45" customFormat="false" ht="22.5" hidden="false" customHeight="false" outlineLevel="0" collapsed="false">
      <c r="A45" s="214" t="s">
        <v>55</v>
      </c>
      <c r="B45" s="201" t="n">
        <v>10111</v>
      </c>
      <c r="C45" s="202" t="s">
        <v>385</v>
      </c>
      <c r="D45" s="215" t="s">
        <v>220</v>
      </c>
      <c r="E45" s="242" t="n">
        <v>1.3</v>
      </c>
      <c r="F45" s="242"/>
      <c r="G45" s="242"/>
      <c r="H45" s="217"/>
      <c r="I45" s="217"/>
      <c r="J45" s="219" t="n">
        <f aca="false">ROUND(H45*E45,2)</f>
        <v>0</v>
      </c>
    </row>
    <row r="46" customFormat="false" ht="15" hidden="false" customHeight="false" outlineLevel="0" collapsed="false">
      <c r="A46" s="206" t="s">
        <v>367</v>
      </c>
      <c r="B46" s="206"/>
      <c r="C46" s="206"/>
      <c r="D46" s="206"/>
      <c r="E46" s="206"/>
      <c r="F46" s="206"/>
      <c r="G46" s="206"/>
      <c r="H46" s="206"/>
      <c r="I46" s="206"/>
      <c r="J46" s="207" t="n">
        <f aca="false">SUM(J44:J45)</f>
        <v>0</v>
      </c>
    </row>
    <row r="47" customFormat="false" ht="15" hidden="false" customHeight="false" outlineLevel="0" collapsed="false">
      <c r="A47" s="208" t="s">
        <v>338</v>
      </c>
      <c r="B47" s="209" t="s">
        <v>339</v>
      </c>
      <c r="C47" s="210" t="s">
        <v>368</v>
      </c>
      <c r="D47" s="210" t="s">
        <v>277</v>
      </c>
      <c r="E47" s="210" t="s">
        <v>364</v>
      </c>
      <c r="F47" s="210"/>
      <c r="G47" s="210"/>
      <c r="H47" s="210" t="s">
        <v>365</v>
      </c>
      <c r="I47" s="210"/>
      <c r="J47" s="241" t="s">
        <v>347</v>
      </c>
    </row>
    <row r="48" customFormat="false" ht="15" hidden="false" customHeight="false" outlineLevel="0" collapsed="false">
      <c r="A48" s="214"/>
      <c r="B48" s="243"/>
      <c r="C48" s="202"/>
      <c r="D48" s="215"/>
      <c r="E48" s="242"/>
      <c r="F48" s="242"/>
      <c r="G48" s="242"/>
      <c r="H48" s="217"/>
      <c r="I48" s="217"/>
      <c r="J48" s="219"/>
    </row>
    <row r="49" customFormat="false" ht="15" hidden="false" customHeight="false" outlineLevel="0" collapsed="false">
      <c r="A49" s="206" t="s">
        <v>371</v>
      </c>
      <c r="B49" s="206"/>
      <c r="C49" s="206"/>
      <c r="D49" s="206"/>
      <c r="E49" s="206"/>
      <c r="F49" s="206"/>
      <c r="G49" s="206"/>
      <c r="H49" s="206"/>
      <c r="I49" s="206"/>
      <c r="J49" s="207" t="n">
        <f aca="false">SUM(J47:J48)</f>
        <v>0</v>
      </c>
    </row>
    <row r="50" customFormat="false" ht="15" hidden="false" customHeight="false" outlineLevel="0" collapsed="false">
      <c r="A50" s="208" t="s">
        <v>338</v>
      </c>
      <c r="B50" s="209" t="s">
        <v>339</v>
      </c>
      <c r="C50" s="210" t="s">
        <v>372</v>
      </c>
      <c r="D50" s="210" t="s">
        <v>277</v>
      </c>
      <c r="E50" s="210" t="s">
        <v>364</v>
      </c>
      <c r="F50" s="210"/>
      <c r="G50" s="210"/>
      <c r="H50" s="210" t="s">
        <v>365</v>
      </c>
      <c r="I50" s="210"/>
      <c r="J50" s="241" t="s">
        <v>347</v>
      </c>
    </row>
    <row r="51" customFormat="false" ht="15" hidden="false" customHeight="false" outlineLevel="0" collapsed="false">
      <c r="A51" s="246"/>
      <c r="B51" s="247"/>
      <c r="C51" s="248"/>
      <c r="D51" s="249"/>
      <c r="E51" s="250"/>
      <c r="F51" s="250"/>
      <c r="G51" s="250"/>
      <c r="H51" s="251"/>
      <c r="I51" s="251"/>
      <c r="J51" s="252" t="n">
        <f aca="false">ROUND(H51*E51,2)</f>
        <v>0</v>
      </c>
    </row>
    <row r="52" customFormat="false" ht="15" hidden="false" customHeight="false" outlineLevel="0" collapsed="false">
      <c r="A52" s="206" t="s">
        <v>373</v>
      </c>
      <c r="B52" s="206"/>
      <c r="C52" s="206"/>
      <c r="D52" s="206"/>
      <c r="E52" s="206"/>
      <c r="F52" s="206"/>
      <c r="G52" s="206"/>
      <c r="H52" s="206"/>
      <c r="I52" s="206"/>
      <c r="J52" s="207" t="n">
        <f aca="false">SUM(J50:J51)</f>
        <v>0</v>
      </c>
    </row>
    <row r="53" customFormat="false" ht="15" hidden="false" customHeight="true" outlineLevel="0" collapsed="false">
      <c r="A53" s="253" t="s">
        <v>338</v>
      </c>
      <c r="B53" s="254" t="s">
        <v>339</v>
      </c>
      <c r="C53" s="254" t="s">
        <v>280</v>
      </c>
      <c r="D53" s="210" t="s">
        <v>374</v>
      </c>
      <c r="E53" s="210"/>
      <c r="F53" s="210" t="s">
        <v>375</v>
      </c>
      <c r="G53" s="210"/>
      <c r="H53" s="210" t="s">
        <v>365</v>
      </c>
      <c r="I53" s="210"/>
      <c r="J53" s="241" t="s">
        <v>347</v>
      </c>
    </row>
    <row r="54" customFormat="false" ht="15" hidden="false" customHeight="false" outlineLevel="0" collapsed="false">
      <c r="A54" s="253"/>
      <c r="B54" s="254"/>
      <c r="C54" s="254"/>
      <c r="D54" s="255" t="s">
        <v>376</v>
      </c>
      <c r="E54" s="255" t="s">
        <v>377</v>
      </c>
      <c r="F54" s="210"/>
      <c r="G54" s="210"/>
      <c r="H54" s="210"/>
      <c r="I54" s="210"/>
      <c r="J54" s="241"/>
    </row>
    <row r="55" customFormat="false" ht="33.75" hidden="false" customHeight="false" outlineLevel="0" collapsed="false">
      <c r="A55" s="265" t="s">
        <v>106</v>
      </c>
      <c r="B55" s="266" t="s">
        <v>386</v>
      </c>
      <c r="C55" s="267" t="s">
        <v>387</v>
      </c>
      <c r="D55" s="268"/>
      <c r="E55" s="268"/>
      <c r="F55" s="269" t="n">
        <v>1.5</v>
      </c>
      <c r="G55" s="269"/>
      <c r="H55" s="270" t="n">
        <v>0</v>
      </c>
      <c r="I55" s="270"/>
      <c r="J55" s="271" t="n">
        <f aca="false">ROUND(H55*F55,2)</f>
        <v>0</v>
      </c>
    </row>
    <row r="56" customFormat="false" ht="15.75" hidden="false" customHeight="false" outlineLevel="0" collapsed="false">
      <c r="A56" s="206" t="s">
        <v>378</v>
      </c>
      <c r="B56" s="206"/>
      <c r="C56" s="206"/>
      <c r="D56" s="206"/>
      <c r="E56" s="206"/>
      <c r="F56" s="206"/>
      <c r="G56" s="206"/>
      <c r="H56" s="206"/>
      <c r="I56" s="206"/>
      <c r="J56" s="207" t="n">
        <f aca="false">SUM(J54:J55)</f>
        <v>0</v>
      </c>
    </row>
    <row r="57" customFormat="false" ht="15.75" hidden="false" customHeight="false" outlineLevel="0" collapsed="false">
      <c r="A57" s="261" t="s">
        <v>379</v>
      </c>
      <c r="B57" s="261"/>
      <c r="C57" s="261"/>
      <c r="D57" s="261"/>
      <c r="E57" s="261"/>
      <c r="F57" s="261"/>
      <c r="G57" s="261"/>
      <c r="H57" s="261"/>
      <c r="I57" s="261"/>
      <c r="J57" s="262" t="n">
        <f aca="false">J43+J46+J49+J56+J52</f>
        <v>0</v>
      </c>
    </row>
    <row r="58" customFormat="false" ht="15" hidden="false" customHeight="true" outlineLevel="0" collapsed="false">
      <c r="A58" s="185" t="s">
        <v>333</v>
      </c>
      <c r="B58" s="186" t="n">
        <v>330001</v>
      </c>
      <c r="C58" s="187" t="s">
        <v>191</v>
      </c>
      <c r="D58" s="187"/>
      <c r="E58" s="187"/>
      <c r="F58" s="187"/>
      <c r="G58" s="187"/>
      <c r="H58" s="187"/>
      <c r="I58" s="187"/>
      <c r="J58" s="187"/>
      <c r="L58" s="188"/>
    </row>
    <row r="59" customFormat="false" ht="15.75" hidden="false" customHeight="true" outlineLevel="0" collapsed="false">
      <c r="A59" s="189" t="s">
        <v>334</v>
      </c>
      <c r="B59" s="189"/>
      <c r="C59" s="190" t="s">
        <v>388</v>
      </c>
      <c r="D59" s="190"/>
      <c r="E59" s="190"/>
      <c r="F59" s="190"/>
      <c r="G59" s="191" t="s">
        <v>336</v>
      </c>
      <c r="H59" s="192" t="s">
        <v>155</v>
      </c>
      <c r="I59" s="193" t="s">
        <v>337</v>
      </c>
      <c r="J59" s="193"/>
    </row>
    <row r="60" customFormat="false" ht="15" hidden="false" customHeight="true" outlineLevel="0" collapsed="false">
      <c r="A60" s="194" t="s">
        <v>338</v>
      </c>
      <c r="B60" s="195" t="s">
        <v>339</v>
      </c>
      <c r="C60" s="195" t="s">
        <v>340</v>
      </c>
      <c r="D60" s="196" t="s">
        <v>341</v>
      </c>
      <c r="E60" s="197" t="s">
        <v>342</v>
      </c>
      <c r="F60" s="197"/>
      <c r="G60" s="197"/>
      <c r="H60" s="198" t="s">
        <v>343</v>
      </c>
      <c r="I60" s="198"/>
      <c r="J60" s="198"/>
    </row>
    <row r="61" customFormat="false" ht="15" hidden="false" customHeight="false" outlineLevel="0" collapsed="false">
      <c r="A61" s="194"/>
      <c r="B61" s="195"/>
      <c r="C61" s="195"/>
      <c r="D61" s="196"/>
      <c r="E61" s="199" t="s">
        <v>344</v>
      </c>
      <c r="F61" s="199" t="s">
        <v>345</v>
      </c>
      <c r="G61" s="199" t="s">
        <v>346</v>
      </c>
      <c r="H61" s="199" t="s">
        <v>345</v>
      </c>
      <c r="I61" s="199" t="s">
        <v>346</v>
      </c>
      <c r="J61" s="200" t="s">
        <v>347</v>
      </c>
    </row>
    <row r="62" customFormat="false" ht="15" hidden="false" customHeight="false" outlineLevel="0" collapsed="false">
      <c r="A62" s="86"/>
      <c r="B62" s="201"/>
      <c r="C62" s="202"/>
      <c r="D62" s="203"/>
      <c r="E62" s="204"/>
      <c r="F62" s="204"/>
      <c r="G62" s="204"/>
      <c r="H62" s="203"/>
      <c r="I62" s="203"/>
      <c r="J62" s="205"/>
    </row>
    <row r="63" customFormat="false" ht="15" hidden="false" customHeight="false" outlineLevel="0" collapsed="false">
      <c r="A63" s="206" t="s">
        <v>348</v>
      </c>
      <c r="B63" s="206"/>
      <c r="C63" s="206"/>
      <c r="D63" s="206"/>
      <c r="E63" s="206"/>
      <c r="F63" s="206"/>
      <c r="G63" s="206"/>
      <c r="H63" s="206"/>
      <c r="I63" s="206"/>
      <c r="J63" s="207" t="n">
        <f aca="false">SUM(J61:J62)</f>
        <v>0</v>
      </c>
    </row>
    <row r="64" customFormat="false" ht="22.5" hidden="false" customHeight="true" outlineLevel="0" collapsed="false">
      <c r="A64" s="208" t="s">
        <v>338</v>
      </c>
      <c r="B64" s="209" t="s">
        <v>339</v>
      </c>
      <c r="C64" s="210" t="s">
        <v>349</v>
      </c>
      <c r="D64" s="210" t="s">
        <v>277</v>
      </c>
      <c r="E64" s="210" t="s">
        <v>49</v>
      </c>
      <c r="F64" s="211" t="s">
        <v>350</v>
      </c>
      <c r="G64" s="211" t="s">
        <v>351</v>
      </c>
      <c r="H64" s="212" t="s">
        <v>352</v>
      </c>
      <c r="I64" s="212"/>
      <c r="J64" s="213" t="s">
        <v>353</v>
      </c>
    </row>
    <row r="65" customFormat="false" ht="15" hidden="false" customHeight="false" outlineLevel="0" collapsed="false">
      <c r="A65" s="272" t="s">
        <v>106</v>
      </c>
      <c r="B65" s="215" t="s">
        <v>354</v>
      </c>
      <c r="C65" s="202" t="s">
        <v>355</v>
      </c>
      <c r="D65" s="215" t="s">
        <v>82</v>
      </c>
      <c r="E65" s="203" t="n">
        <v>0.2</v>
      </c>
      <c r="F65" s="217"/>
      <c r="G65" s="218"/>
      <c r="H65" s="217" t="n">
        <f aca="false">F65*(1+G65)</f>
        <v>0</v>
      </c>
      <c r="I65" s="217"/>
      <c r="J65" s="219" t="n">
        <f aca="false">ROUND(H65*E65,2)</f>
        <v>0</v>
      </c>
    </row>
    <row r="66" customFormat="false" ht="15" hidden="false" customHeight="false" outlineLevel="0" collapsed="false">
      <c r="A66" s="273" t="s">
        <v>106</v>
      </c>
      <c r="B66" s="230" t="s">
        <v>357</v>
      </c>
      <c r="C66" s="221" t="s">
        <v>358</v>
      </c>
      <c r="D66" s="222" t="s">
        <v>82</v>
      </c>
      <c r="E66" s="274" t="n">
        <v>0.4</v>
      </c>
      <c r="F66" s="224"/>
      <c r="G66" s="225"/>
      <c r="H66" s="224" t="n">
        <f aca="false">F66*(1+G66)</f>
        <v>0</v>
      </c>
      <c r="I66" s="224"/>
      <c r="J66" s="226" t="n">
        <f aca="false">ROUND(H66*E66,2)</f>
        <v>0</v>
      </c>
    </row>
    <row r="67" customFormat="false" ht="15" hidden="false" customHeight="false" outlineLevel="0" collapsed="false">
      <c r="A67" s="206" t="s">
        <v>359</v>
      </c>
      <c r="B67" s="206"/>
      <c r="C67" s="206"/>
      <c r="D67" s="206"/>
      <c r="E67" s="206"/>
      <c r="F67" s="206"/>
      <c r="G67" s="206"/>
      <c r="H67" s="206"/>
      <c r="I67" s="206"/>
      <c r="J67" s="235" t="n">
        <f aca="false">SUM(J64:J66)</f>
        <v>0</v>
      </c>
      <c r="L67" s="236"/>
    </row>
    <row r="68" customFormat="false" ht="15" hidden="false" customHeight="false" outlineLevel="0" collapsed="false">
      <c r="A68" s="237" t="s">
        <v>360</v>
      </c>
      <c r="B68" s="237"/>
      <c r="C68" s="237"/>
      <c r="D68" s="237"/>
      <c r="E68" s="237"/>
      <c r="F68" s="237"/>
      <c r="G68" s="237"/>
      <c r="H68" s="237"/>
      <c r="I68" s="238" t="n">
        <v>0.05</v>
      </c>
      <c r="J68" s="239" t="n">
        <f aca="false">ROUND(J67*I68,2)</f>
        <v>0</v>
      </c>
    </row>
    <row r="69" customFormat="false" ht="15" hidden="false" customHeight="false" outlineLevel="0" collapsed="false">
      <c r="A69" s="240" t="s">
        <v>361</v>
      </c>
      <c r="B69" s="240"/>
      <c r="C69" s="240"/>
      <c r="D69" s="240"/>
      <c r="E69" s="240"/>
      <c r="F69" s="240"/>
      <c r="G69" s="240"/>
      <c r="H69" s="240"/>
      <c r="I69" s="240"/>
      <c r="J69" s="157" t="n">
        <v>1</v>
      </c>
    </row>
    <row r="70" customFormat="false" ht="15" hidden="false" customHeight="false" outlineLevel="0" collapsed="false">
      <c r="A70" s="206" t="s">
        <v>362</v>
      </c>
      <c r="B70" s="206"/>
      <c r="C70" s="206"/>
      <c r="D70" s="206"/>
      <c r="E70" s="206"/>
      <c r="F70" s="206"/>
      <c r="G70" s="206"/>
      <c r="H70" s="206"/>
      <c r="I70" s="206"/>
      <c r="J70" s="207" t="n">
        <f aca="false">ROUND((J63+J67+J68)/J69,2)</f>
        <v>0</v>
      </c>
    </row>
    <row r="71" customFormat="false" ht="15" hidden="false" customHeight="false" outlineLevel="0" collapsed="false">
      <c r="A71" s="208" t="s">
        <v>338</v>
      </c>
      <c r="B71" s="209" t="s">
        <v>339</v>
      </c>
      <c r="C71" s="210" t="s">
        <v>363</v>
      </c>
      <c r="D71" s="210" t="s">
        <v>277</v>
      </c>
      <c r="E71" s="210" t="s">
        <v>364</v>
      </c>
      <c r="F71" s="210"/>
      <c r="G71" s="210"/>
      <c r="H71" s="210" t="s">
        <v>365</v>
      </c>
      <c r="I71" s="210"/>
      <c r="J71" s="241" t="s">
        <v>347</v>
      </c>
    </row>
    <row r="72" customFormat="false" ht="33.75" hidden="false" customHeight="false" outlineLevel="0" collapsed="false">
      <c r="A72" s="265" t="s">
        <v>106</v>
      </c>
      <c r="B72" s="275" t="s">
        <v>389</v>
      </c>
      <c r="C72" s="202" t="s">
        <v>390</v>
      </c>
      <c r="D72" s="215" t="s">
        <v>112</v>
      </c>
      <c r="E72" s="242" t="n">
        <v>1</v>
      </c>
      <c r="F72" s="242"/>
      <c r="G72" s="242"/>
      <c r="H72" s="217"/>
      <c r="I72" s="217"/>
      <c r="J72" s="219" t="n">
        <f aca="false">ROUND(H72*E72,2)</f>
        <v>0</v>
      </c>
    </row>
    <row r="73" customFormat="false" ht="15" hidden="false" customHeight="false" outlineLevel="0" collapsed="false">
      <c r="A73" s="206" t="s">
        <v>367</v>
      </c>
      <c r="B73" s="206"/>
      <c r="C73" s="206"/>
      <c r="D73" s="206"/>
      <c r="E73" s="206"/>
      <c r="F73" s="206"/>
      <c r="G73" s="206"/>
      <c r="H73" s="206"/>
      <c r="I73" s="206"/>
      <c r="J73" s="207" t="n">
        <f aca="false">SUM(J71:J72)</f>
        <v>0</v>
      </c>
    </row>
    <row r="74" customFormat="false" ht="15" hidden="false" customHeight="false" outlineLevel="0" collapsed="false">
      <c r="A74" s="208" t="s">
        <v>338</v>
      </c>
      <c r="B74" s="209" t="s">
        <v>339</v>
      </c>
      <c r="C74" s="210" t="s">
        <v>368</v>
      </c>
      <c r="D74" s="210" t="s">
        <v>277</v>
      </c>
      <c r="E74" s="210" t="s">
        <v>364</v>
      </c>
      <c r="F74" s="210"/>
      <c r="G74" s="210"/>
      <c r="H74" s="210" t="s">
        <v>365</v>
      </c>
      <c r="I74" s="210"/>
      <c r="J74" s="241" t="s">
        <v>347</v>
      </c>
    </row>
    <row r="75" customFormat="false" ht="22.5" hidden="false" customHeight="true" outlineLevel="0" collapsed="false">
      <c r="A75" s="214" t="s">
        <v>106</v>
      </c>
      <c r="B75" s="243" t="n">
        <v>2009619</v>
      </c>
      <c r="C75" s="202" t="s">
        <v>391</v>
      </c>
      <c r="D75" s="215" t="s">
        <v>109</v>
      </c>
      <c r="E75" s="276" t="n">
        <v>3.81</v>
      </c>
      <c r="F75" s="276"/>
      <c r="G75" s="276"/>
      <c r="H75" s="217"/>
      <c r="I75" s="217"/>
      <c r="J75" s="219" t="n">
        <f aca="false">ROUND(H75*E75,2)</f>
        <v>0</v>
      </c>
    </row>
    <row r="76" customFormat="false" ht="22.5" hidden="false" customHeight="true" outlineLevel="0" collapsed="false">
      <c r="A76" s="86" t="s">
        <v>106</v>
      </c>
      <c r="B76" s="220" t="n">
        <v>1109669</v>
      </c>
      <c r="C76" s="221" t="s">
        <v>369</v>
      </c>
      <c r="D76" s="222" t="s">
        <v>119</v>
      </c>
      <c r="E76" s="277" t="n">
        <v>0.06</v>
      </c>
      <c r="F76" s="277"/>
      <c r="G76" s="277"/>
      <c r="H76" s="224"/>
      <c r="I76" s="224"/>
      <c r="J76" s="226" t="n">
        <f aca="false">ROUND(H76*E76,2)</f>
        <v>0</v>
      </c>
      <c r="L76" s="245"/>
    </row>
    <row r="77" customFormat="false" ht="33.75" hidden="false" customHeight="false" outlineLevel="0" collapsed="false">
      <c r="A77" s="86" t="s">
        <v>106</v>
      </c>
      <c r="B77" s="220" t="n">
        <v>1107892</v>
      </c>
      <c r="C77" s="221" t="s">
        <v>370</v>
      </c>
      <c r="D77" s="222" t="s">
        <v>119</v>
      </c>
      <c r="E77" s="277" t="n">
        <v>0.25</v>
      </c>
      <c r="F77" s="277"/>
      <c r="G77" s="277"/>
      <c r="H77" s="224"/>
      <c r="I77" s="224"/>
      <c r="J77" s="226" t="n">
        <f aca="false">ROUND(H77*E77,2)</f>
        <v>0</v>
      </c>
      <c r="L77" s="245"/>
    </row>
    <row r="78" customFormat="false" ht="22.5" hidden="false" customHeight="true" outlineLevel="0" collapsed="false">
      <c r="A78" s="227" t="s">
        <v>106</v>
      </c>
      <c r="B78" s="228" t="n">
        <v>3103302</v>
      </c>
      <c r="C78" s="229" t="s">
        <v>392</v>
      </c>
      <c r="D78" s="230" t="s">
        <v>109</v>
      </c>
      <c r="E78" s="278" t="n">
        <v>1.24</v>
      </c>
      <c r="F78" s="278"/>
      <c r="G78" s="278"/>
      <c r="H78" s="232"/>
      <c r="I78" s="232"/>
      <c r="J78" s="234" t="n">
        <f aca="false">ROUND(H78*E78,2)</f>
        <v>0</v>
      </c>
    </row>
    <row r="79" customFormat="false" ht="15" hidden="false" customHeight="false" outlineLevel="0" collapsed="false">
      <c r="A79" s="206" t="s">
        <v>371</v>
      </c>
      <c r="B79" s="206"/>
      <c r="C79" s="206"/>
      <c r="D79" s="206"/>
      <c r="E79" s="206"/>
      <c r="F79" s="206"/>
      <c r="G79" s="206"/>
      <c r="H79" s="206"/>
      <c r="I79" s="206"/>
      <c r="J79" s="207" t="n">
        <f aca="false">SUM(J74:J78)</f>
        <v>0</v>
      </c>
    </row>
    <row r="80" customFormat="false" ht="15" hidden="false" customHeight="false" outlineLevel="0" collapsed="false">
      <c r="A80" s="208" t="s">
        <v>338</v>
      </c>
      <c r="B80" s="209" t="s">
        <v>339</v>
      </c>
      <c r="C80" s="210" t="s">
        <v>372</v>
      </c>
      <c r="D80" s="210" t="s">
        <v>277</v>
      </c>
      <c r="E80" s="210" t="s">
        <v>364</v>
      </c>
      <c r="F80" s="210"/>
      <c r="G80" s="210"/>
      <c r="H80" s="210" t="s">
        <v>365</v>
      </c>
      <c r="I80" s="210"/>
      <c r="J80" s="241" t="s">
        <v>347</v>
      </c>
    </row>
    <row r="81" customFormat="false" ht="33.75" hidden="false" customHeight="false" outlineLevel="0" collapsed="false">
      <c r="A81" s="265" t="s">
        <v>106</v>
      </c>
      <c r="B81" s="275" t="s">
        <v>389</v>
      </c>
      <c r="C81" s="221" t="s">
        <v>393</v>
      </c>
      <c r="D81" s="222" t="s">
        <v>233</v>
      </c>
      <c r="E81" s="279" t="n">
        <v>0.043</v>
      </c>
      <c r="F81" s="279"/>
      <c r="G81" s="279"/>
      <c r="H81" s="280"/>
      <c r="I81" s="280"/>
      <c r="J81" s="271" t="n">
        <f aca="false">ROUND(H81*E81,2)</f>
        <v>0</v>
      </c>
    </row>
    <row r="82" customFormat="false" ht="15" hidden="false" customHeight="false" outlineLevel="0" collapsed="false">
      <c r="A82" s="206" t="s">
        <v>373</v>
      </c>
      <c r="B82" s="206"/>
      <c r="C82" s="206"/>
      <c r="D82" s="206"/>
      <c r="E82" s="206"/>
      <c r="F82" s="206"/>
      <c r="G82" s="206"/>
      <c r="H82" s="206"/>
      <c r="I82" s="206"/>
      <c r="J82" s="207" t="n">
        <f aca="false">SUM(J80:J81)</f>
        <v>0</v>
      </c>
    </row>
    <row r="83" customFormat="false" ht="15" hidden="false" customHeight="true" outlineLevel="0" collapsed="false">
      <c r="A83" s="253" t="s">
        <v>338</v>
      </c>
      <c r="B83" s="254" t="s">
        <v>339</v>
      </c>
      <c r="C83" s="254" t="s">
        <v>280</v>
      </c>
      <c r="D83" s="210" t="s">
        <v>374</v>
      </c>
      <c r="E83" s="210"/>
      <c r="F83" s="210" t="s">
        <v>375</v>
      </c>
      <c r="G83" s="210"/>
      <c r="H83" s="210" t="s">
        <v>365</v>
      </c>
      <c r="I83" s="210"/>
      <c r="J83" s="241" t="s">
        <v>347</v>
      </c>
    </row>
    <row r="84" customFormat="false" ht="15" hidden="false" customHeight="false" outlineLevel="0" collapsed="false">
      <c r="A84" s="253"/>
      <c r="B84" s="254"/>
      <c r="C84" s="254"/>
      <c r="D84" s="255" t="s">
        <v>376</v>
      </c>
      <c r="E84" s="255" t="s">
        <v>377</v>
      </c>
      <c r="F84" s="210"/>
      <c r="G84" s="210"/>
      <c r="H84" s="210"/>
      <c r="I84" s="210"/>
      <c r="J84" s="241"/>
    </row>
    <row r="85" customFormat="false" ht="33.75" hidden="false" customHeight="false" outlineLevel="0" collapsed="false">
      <c r="A85" s="265" t="s">
        <v>106</v>
      </c>
      <c r="B85" s="266" t="s">
        <v>386</v>
      </c>
      <c r="C85" s="267" t="s">
        <v>393</v>
      </c>
      <c r="D85" s="268"/>
      <c r="E85" s="268"/>
      <c r="F85" s="269" t="n">
        <v>0.043</v>
      </c>
      <c r="G85" s="269"/>
      <c r="H85" s="270" t="n">
        <v>0</v>
      </c>
      <c r="I85" s="270"/>
      <c r="J85" s="271" t="n">
        <f aca="false">ROUND(H85*F85,2)</f>
        <v>0</v>
      </c>
    </row>
    <row r="86" customFormat="false" ht="15.75" hidden="false" customHeight="false" outlineLevel="0" collapsed="false">
      <c r="A86" s="206" t="s">
        <v>378</v>
      </c>
      <c r="B86" s="206"/>
      <c r="C86" s="206"/>
      <c r="D86" s="206"/>
      <c r="E86" s="206"/>
      <c r="F86" s="206"/>
      <c r="G86" s="206"/>
      <c r="H86" s="206"/>
      <c r="I86" s="206"/>
      <c r="J86" s="207" t="n">
        <f aca="false">SUM(J84:J85)</f>
        <v>0</v>
      </c>
    </row>
    <row r="87" customFormat="false" ht="15.75" hidden="false" customHeight="false" outlineLevel="0" collapsed="false">
      <c r="A87" s="261" t="s">
        <v>379</v>
      </c>
      <c r="B87" s="261"/>
      <c r="C87" s="261"/>
      <c r="D87" s="261"/>
      <c r="E87" s="261"/>
      <c r="F87" s="261"/>
      <c r="G87" s="261"/>
      <c r="H87" s="261"/>
      <c r="I87" s="261"/>
      <c r="J87" s="262" t="n">
        <f aca="false">J70+J73+J79+J86+J82</f>
        <v>0</v>
      </c>
    </row>
    <row r="88" customFormat="false" ht="15" hidden="false" customHeight="true" outlineLevel="0" collapsed="false">
      <c r="A88" s="185" t="s">
        <v>333</v>
      </c>
      <c r="B88" s="186" t="n">
        <v>420001</v>
      </c>
      <c r="C88" s="187" t="s">
        <v>224</v>
      </c>
      <c r="D88" s="187"/>
      <c r="E88" s="187"/>
      <c r="F88" s="187"/>
      <c r="G88" s="187"/>
      <c r="H88" s="187"/>
      <c r="I88" s="187"/>
      <c r="J88" s="187"/>
      <c r="L88" s="188"/>
    </row>
    <row r="89" customFormat="false" ht="15.75" hidden="false" customHeight="true" outlineLevel="0" collapsed="false">
      <c r="A89" s="189" t="s">
        <v>334</v>
      </c>
      <c r="B89" s="189"/>
      <c r="C89" s="190" t="s">
        <v>335</v>
      </c>
      <c r="D89" s="190"/>
      <c r="E89" s="190"/>
      <c r="F89" s="190"/>
      <c r="G89" s="191" t="s">
        <v>336</v>
      </c>
      <c r="H89" s="192" t="s">
        <v>119</v>
      </c>
      <c r="I89" s="193" t="s">
        <v>337</v>
      </c>
      <c r="J89" s="193"/>
    </row>
    <row r="90" customFormat="false" ht="15" hidden="false" customHeight="true" outlineLevel="0" collapsed="false">
      <c r="A90" s="194" t="s">
        <v>338</v>
      </c>
      <c r="B90" s="195" t="s">
        <v>339</v>
      </c>
      <c r="C90" s="195" t="s">
        <v>340</v>
      </c>
      <c r="D90" s="196" t="s">
        <v>341</v>
      </c>
      <c r="E90" s="197" t="s">
        <v>342</v>
      </c>
      <c r="F90" s="197"/>
      <c r="G90" s="197"/>
      <c r="H90" s="198" t="s">
        <v>343</v>
      </c>
      <c r="I90" s="198"/>
      <c r="J90" s="198"/>
    </row>
    <row r="91" customFormat="false" ht="15" hidden="false" customHeight="false" outlineLevel="0" collapsed="false">
      <c r="A91" s="194"/>
      <c r="B91" s="195"/>
      <c r="C91" s="195"/>
      <c r="D91" s="196"/>
      <c r="E91" s="199" t="s">
        <v>344</v>
      </c>
      <c r="F91" s="199" t="s">
        <v>345</v>
      </c>
      <c r="G91" s="199" t="s">
        <v>346</v>
      </c>
      <c r="H91" s="199" t="s">
        <v>345</v>
      </c>
      <c r="I91" s="199" t="s">
        <v>346</v>
      </c>
      <c r="J91" s="200" t="s">
        <v>347</v>
      </c>
    </row>
    <row r="92" customFormat="false" ht="22.5" hidden="false" customHeight="false" outlineLevel="0" collapsed="false">
      <c r="A92" s="86" t="s">
        <v>106</v>
      </c>
      <c r="B92" s="201" t="s">
        <v>394</v>
      </c>
      <c r="C92" s="202" t="s">
        <v>395</v>
      </c>
      <c r="D92" s="203" t="s">
        <v>70</v>
      </c>
      <c r="E92" s="204" t="n">
        <v>1</v>
      </c>
      <c r="F92" s="204" t="n">
        <v>0.9</v>
      </c>
      <c r="G92" s="204" t="n">
        <v>0.1</v>
      </c>
      <c r="H92" s="203"/>
      <c r="I92" s="203"/>
      <c r="J92" s="205" t="n">
        <f aca="false">ROUND(E92*(F92*H92)+(G92*I92),2)</f>
        <v>0</v>
      </c>
    </row>
    <row r="93" customFormat="false" ht="22.5" hidden="false" customHeight="false" outlineLevel="0" collapsed="false">
      <c r="A93" s="86" t="s">
        <v>55</v>
      </c>
      <c r="B93" s="220" t="n">
        <v>30080</v>
      </c>
      <c r="C93" s="221" t="s">
        <v>396</v>
      </c>
      <c r="D93" s="263"/>
      <c r="E93" s="174" t="n">
        <v>1</v>
      </c>
      <c r="F93" s="174" t="n">
        <v>0.45</v>
      </c>
      <c r="G93" s="174" t="n">
        <v>0.55</v>
      </c>
      <c r="H93" s="263"/>
      <c r="I93" s="263"/>
      <c r="J93" s="264" t="n">
        <f aca="false">ROUND(E93*(F93*H93)+(G93*I93),2)</f>
        <v>0</v>
      </c>
    </row>
    <row r="94" customFormat="false" ht="22.5" hidden="false" customHeight="false" outlineLevel="0" collapsed="false">
      <c r="A94" s="86" t="s">
        <v>106</v>
      </c>
      <c r="B94" s="220" t="s">
        <v>397</v>
      </c>
      <c r="C94" s="221" t="s">
        <v>398</v>
      </c>
      <c r="D94" s="263"/>
      <c r="E94" s="174" t="n">
        <v>1</v>
      </c>
      <c r="F94" s="174" t="n">
        <v>0.35</v>
      </c>
      <c r="G94" s="174" t="n">
        <v>0.65</v>
      </c>
      <c r="H94" s="263"/>
      <c r="I94" s="263"/>
      <c r="J94" s="264" t="n">
        <f aca="false">ROUND(E94*(F94*H94)+(G94*I94),2)</f>
        <v>0</v>
      </c>
    </row>
    <row r="95" customFormat="false" ht="15" hidden="false" customHeight="false" outlineLevel="0" collapsed="false">
      <c r="A95" s="86" t="s">
        <v>106</v>
      </c>
      <c r="B95" s="220" t="s">
        <v>399</v>
      </c>
      <c r="C95" s="221" t="s">
        <v>400</v>
      </c>
      <c r="D95" s="263" t="s">
        <v>70</v>
      </c>
      <c r="E95" s="174" t="n">
        <v>2</v>
      </c>
      <c r="F95" s="174" t="n">
        <v>1</v>
      </c>
      <c r="G95" s="174" t="n">
        <v>0</v>
      </c>
      <c r="H95" s="263"/>
      <c r="I95" s="263"/>
      <c r="J95" s="264" t="n">
        <f aca="false">ROUND(E95*(F95*H95)+(G95*I95),2)</f>
        <v>0</v>
      </c>
    </row>
    <row r="96" customFormat="false" ht="22.5" hidden="false" customHeight="false" outlineLevel="0" collapsed="false">
      <c r="A96" s="86" t="s">
        <v>106</v>
      </c>
      <c r="B96" s="220" t="s">
        <v>401</v>
      </c>
      <c r="C96" s="221" t="s">
        <v>402</v>
      </c>
      <c r="D96" s="263" t="s">
        <v>70</v>
      </c>
      <c r="E96" s="174" t="n">
        <v>1</v>
      </c>
      <c r="F96" s="174" t="n">
        <v>0.6</v>
      </c>
      <c r="G96" s="174" t="n">
        <v>0.4</v>
      </c>
      <c r="H96" s="263"/>
      <c r="I96" s="263"/>
      <c r="J96" s="264" t="n">
        <f aca="false">ROUND(E96*(F96*H96)+(G96*I96),2)</f>
        <v>0</v>
      </c>
    </row>
    <row r="97" customFormat="false" ht="33.75" hidden="false" customHeight="false" outlineLevel="0" collapsed="false">
      <c r="A97" s="86" t="s">
        <v>106</v>
      </c>
      <c r="B97" s="220" t="s">
        <v>403</v>
      </c>
      <c r="C97" s="221" t="s">
        <v>404</v>
      </c>
      <c r="D97" s="263" t="s">
        <v>70</v>
      </c>
      <c r="E97" s="174" t="n">
        <v>1</v>
      </c>
      <c r="F97" s="174" t="n">
        <v>0.3</v>
      </c>
      <c r="G97" s="174" t="n">
        <v>0.7</v>
      </c>
      <c r="H97" s="263"/>
      <c r="I97" s="263"/>
      <c r="J97" s="264" t="n">
        <f aca="false">ROUND(E97*(F97*H97)+(G97*I97),2)</f>
        <v>0</v>
      </c>
    </row>
    <row r="98" customFormat="false" ht="22.5" hidden="false" customHeight="false" outlineLevel="0" collapsed="false">
      <c r="A98" s="86" t="s">
        <v>106</v>
      </c>
      <c r="B98" s="220" t="s">
        <v>405</v>
      </c>
      <c r="C98" s="221" t="s">
        <v>406</v>
      </c>
      <c r="D98" s="263"/>
      <c r="E98" s="174" t="n">
        <v>1</v>
      </c>
      <c r="F98" s="174" t="n">
        <v>1</v>
      </c>
      <c r="G98" s="174" t="n">
        <v>0</v>
      </c>
      <c r="H98" s="263"/>
      <c r="I98" s="263"/>
      <c r="J98" s="264" t="n">
        <f aca="false">ROUND(E98*(F98*H98)+(G98*I98),2)</f>
        <v>0</v>
      </c>
    </row>
    <row r="99" customFormat="false" ht="15" hidden="false" customHeight="false" outlineLevel="0" collapsed="false">
      <c r="A99" s="86" t="s">
        <v>106</v>
      </c>
      <c r="B99" s="220" t="s">
        <v>407</v>
      </c>
      <c r="C99" s="221" t="s">
        <v>408</v>
      </c>
      <c r="D99" s="263" t="s">
        <v>70</v>
      </c>
      <c r="E99" s="174" t="n">
        <v>1</v>
      </c>
      <c r="F99" s="174" t="n">
        <v>0.35</v>
      </c>
      <c r="G99" s="174" t="n">
        <v>0.65</v>
      </c>
      <c r="H99" s="263"/>
      <c r="I99" s="263"/>
      <c r="J99" s="264" t="n">
        <f aca="false">ROUND(E99*(F99*H99)+(G99*I99),2)</f>
        <v>0</v>
      </c>
    </row>
    <row r="100" customFormat="false" ht="15" hidden="false" customHeight="false" outlineLevel="0" collapsed="false">
      <c r="A100" s="206" t="s">
        <v>348</v>
      </c>
      <c r="B100" s="206"/>
      <c r="C100" s="206"/>
      <c r="D100" s="206"/>
      <c r="E100" s="206"/>
      <c r="F100" s="206"/>
      <c r="G100" s="206"/>
      <c r="H100" s="206"/>
      <c r="I100" s="206"/>
      <c r="J100" s="207" t="n">
        <f aca="false">SUM(J91:J99)</f>
        <v>0</v>
      </c>
    </row>
    <row r="101" customFormat="false" ht="22.5" hidden="false" customHeight="true" outlineLevel="0" collapsed="false">
      <c r="A101" s="208" t="s">
        <v>338</v>
      </c>
      <c r="B101" s="209" t="s">
        <v>339</v>
      </c>
      <c r="C101" s="210" t="s">
        <v>349</v>
      </c>
      <c r="D101" s="210" t="s">
        <v>277</v>
      </c>
      <c r="E101" s="210" t="s">
        <v>49</v>
      </c>
      <c r="F101" s="211" t="s">
        <v>350</v>
      </c>
      <c r="G101" s="211" t="s">
        <v>351</v>
      </c>
      <c r="H101" s="212" t="s">
        <v>352</v>
      </c>
      <c r="I101" s="212"/>
      <c r="J101" s="213" t="s">
        <v>353</v>
      </c>
    </row>
    <row r="102" customFormat="false" ht="22.5" hidden="false" customHeight="false" outlineLevel="0" collapsed="false">
      <c r="A102" s="86" t="s">
        <v>55</v>
      </c>
      <c r="B102" s="201" t="n">
        <v>20063</v>
      </c>
      <c r="C102" s="202" t="s">
        <v>409</v>
      </c>
      <c r="D102" s="215" t="s">
        <v>82</v>
      </c>
      <c r="E102" s="216" t="n">
        <v>0.5</v>
      </c>
      <c r="F102" s="217"/>
      <c r="G102" s="218"/>
      <c r="H102" s="217" t="n">
        <f aca="false">F102*(1+G102)</f>
        <v>0</v>
      </c>
      <c r="I102" s="217"/>
      <c r="J102" s="219" t="n">
        <f aca="false">ROUND(H102*E102,2)</f>
        <v>0</v>
      </c>
    </row>
    <row r="103" customFormat="false" ht="22.5" hidden="false" customHeight="false" outlineLevel="0" collapsed="false">
      <c r="A103" s="86" t="s">
        <v>55</v>
      </c>
      <c r="B103" s="220" t="n">
        <v>20088</v>
      </c>
      <c r="C103" s="221" t="s">
        <v>410</v>
      </c>
      <c r="D103" s="222" t="s">
        <v>82</v>
      </c>
      <c r="E103" s="223" t="n">
        <v>1</v>
      </c>
      <c r="F103" s="224"/>
      <c r="G103" s="225"/>
      <c r="H103" s="224" t="n">
        <f aca="false">F103*(1+G103)</f>
        <v>0</v>
      </c>
      <c r="I103" s="224"/>
      <c r="J103" s="226" t="n">
        <f aca="false">ROUND(H103*E103,2)</f>
        <v>0</v>
      </c>
    </row>
    <row r="104" customFormat="false" ht="15" hidden="false" customHeight="false" outlineLevel="0" collapsed="false">
      <c r="A104" s="227" t="s">
        <v>106</v>
      </c>
      <c r="B104" s="228" t="s">
        <v>357</v>
      </c>
      <c r="C104" s="229" t="s">
        <v>358</v>
      </c>
      <c r="D104" s="230" t="s">
        <v>82</v>
      </c>
      <c r="E104" s="231" t="n">
        <v>4</v>
      </c>
      <c r="F104" s="232"/>
      <c r="G104" s="233"/>
      <c r="H104" s="232" t="n">
        <f aca="false">F104*(1+G104)</f>
        <v>0</v>
      </c>
      <c r="I104" s="232"/>
      <c r="J104" s="234" t="n">
        <f aca="false">ROUND(H104*E104,2)</f>
        <v>0</v>
      </c>
    </row>
    <row r="105" customFormat="false" ht="15" hidden="false" customHeight="false" outlineLevel="0" collapsed="false">
      <c r="A105" s="206" t="s">
        <v>359</v>
      </c>
      <c r="B105" s="206"/>
      <c r="C105" s="206"/>
      <c r="D105" s="206"/>
      <c r="E105" s="206"/>
      <c r="F105" s="206"/>
      <c r="G105" s="206"/>
      <c r="H105" s="206"/>
      <c r="I105" s="206"/>
      <c r="J105" s="235" t="n">
        <f aca="false">SUM(J101:J104)</f>
        <v>0</v>
      </c>
      <c r="L105" s="236"/>
    </row>
    <row r="106" customFormat="false" ht="15" hidden="false" customHeight="false" outlineLevel="0" collapsed="false">
      <c r="A106" s="237" t="s">
        <v>360</v>
      </c>
      <c r="B106" s="237"/>
      <c r="C106" s="237"/>
      <c r="D106" s="237"/>
      <c r="E106" s="237"/>
      <c r="F106" s="237"/>
      <c r="G106" s="237"/>
      <c r="H106" s="237"/>
      <c r="I106" s="238" t="n">
        <v>0.05</v>
      </c>
      <c r="J106" s="239" t="n">
        <f aca="false">ROUND(J105*I106,2)</f>
        <v>0</v>
      </c>
    </row>
    <row r="107" customFormat="false" ht="15" hidden="false" customHeight="false" outlineLevel="0" collapsed="false">
      <c r="A107" s="240" t="s">
        <v>361</v>
      </c>
      <c r="B107" s="240"/>
      <c r="C107" s="240"/>
      <c r="D107" s="240"/>
      <c r="E107" s="240"/>
      <c r="F107" s="240"/>
      <c r="G107" s="240"/>
      <c r="H107" s="240"/>
      <c r="I107" s="240"/>
      <c r="J107" s="157" t="n">
        <v>60</v>
      </c>
    </row>
    <row r="108" customFormat="false" ht="15" hidden="false" customHeight="false" outlineLevel="0" collapsed="false">
      <c r="A108" s="206" t="s">
        <v>362</v>
      </c>
      <c r="B108" s="206"/>
      <c r="C108" s="206"/>
      <c r="D108" s="206"/>
      <c r="E108" s="206"/>
      <c r="F108" s="206"/>
      <c r="G108" s="206"/>
      <c r="H108" s="206"/>
      <c r="I108" s="206"/>
      <c r="J108" s="207" t="n">
        <f aca="false">ROUND((J100+J105+J106)/J107,2)</f>
        <v>0</v>
      </c>
    </row>
    <row r="109" customFormat="false" ht="15" hidden="false" customHeight="false" outlineLevel="0" collapsed="false">
      <c r="A109" s="208" t="s">
        <v>338</v>
      </c>
      <c r="B109" s="209" t="s">
        <v>339</v>
      </c>
      <c r="C109" s="210" t="s">
        <v>363</v>
      </c>
      <c r="D109" s="210" t="s">
        <v>277</v>
      </c>
      <c r="E109" s="210" t="s">
        <v>364</v>
      </c>
      <c r="F109" s="210"/>
      <c r="G109" s="210"/>
      <c r="H109" s="210" t="s">
        <v>365</v>
      </c>
      <c r="I109" s="210"/>
      <c r="J109" s="241" t="s">
        <v>347</v>
      </c>
    </row>
    <row r="110" customFormat="false" ht="22.5" hidden="false" customHeight="false" outlineLevel="0" collapsed="false">
      <c r="A110" s="86" t="s">
        <v>55</v>
      </c>
      <c r="B110" s="201" t="n">
        <v>10118</v>
      </c>
      <c r="C110" s="202" t="s">
        <v>411</v>
      </c>
      <c r="D110" s="215" t="s">
        <v>220</v>
      </c>
      <c r="E110" s="242" t="n">
        <v>0.7</v>
      </c>
      <c r="F110" s="242"/>
      <c r="G110" s="242"/>
      <c r="H110" s="217"/>
      <c r="I110" s="217"/>
      <c r="J110" s="219" t="n">
        <f aca="false">ROUND(H110*E110,2)</f>
        <v>0</v>
      </c>
    </row>
    <row r="111" customFormat="false" ht="22.5" hidden="false" customHeight="false" outlineLevel="0" collapsed="false">
      <c r="A111" s="86" t="s">
        <v>55</v>
      </c>
      <c r="B111" s="220" t="n">
        <v>10092</v>
      </c>
      <c r="C111" s="221" t="s">
        <v>412</v>
      </c>
      <c r="D111" s="222" t="s">
        <v>413</v>
      </c>
      <c r="E111" s="281" t="n">
        <v>63</v>
      </c>
      <c r="F111" s="281"/>
      <c r="G111" s="281"/>
      <c r="H111" s="224"/>
      <c r="I111" s="224"/>
      <c r="J111" s="226" t="n">
        <f aca="false">ROUND(H111*E111,2)</f>
        <v>0</v>
      </c>
    </row>
    <row r="112" customFormat="false" ht="15" hidden="false" customHeight="false" outlineLevel="0" collapsed="false">
      <c r="A112" s="206" t="s">
        <v>367</v>
      </c>
      <c r="B112" s="206"/>
      <c r="C112" s="206"/>
      <c r="D112" s="206"/>
      <c r="E112" s="206"/>
      <c r="F112" s="206"/>
      <c r="G112" s="206"/>
      <c r="H112" s="206"/>
      <c r="I112" s="206"/>
      <c r="J112" s="207" t="n">
        <f aca="false">SUM(J109:J111)</f>
        <v>0</v>
      </c>
    </row>
    <row r="113" customFormat="false" ht="15" hidden="false" customHeight="false" outlineLevel="0" collapsed="false">
      <c r="A113" s="208" t="s">
        <v>338</v>
      </c>
      <c r="B113" s="209" t="s">
        <v>339</v>
      </c>
      <c r="C113" s="210" t="s">
        <v>368</v>
      </c>
      <c r="D113" s="210" t="s">
        <v>277</v>
      </c>
      <c r="E113" s="210" t="s">
        <v>364</v>
      </c>
      <c r="F113" s="210"/>
      <c r="G113" s="210"/>
      <c r="H113" s="210" t="s">
        <v>365</v>
      </c>
      <c r="I113" s="210"/>
      <c r="J113" s="241" t="s">
        <v>347</v>
      </c>
    </row>
    <row r="114" customFormat="false" ht="15" hidden="false" customHeight="false" outlineLevel="0" collapsed="false">
      <c r="A114" s="214"/>
      <c r="B114" s="243"/>
      <c r="C114" s="202"/>
      <c r="D114" s="215"/>
      <c r="E114" s="242"/>
      <c r="F114" s="242"/>
      <c r="G114" s="242"/>
      <c r="H114" s="217"/>
      <c r="I114" s="217"/>
      <c r="J114" s="219"/>
    </row>
    <row r="115" customFormat="false" ht="15" hidden="false" customHeight="false" outlineLevel="0" collapsed="false">
      <c r="A115" s="206" t="s">
        <v>371</v>
      </c>
      <c r="B115" s="206"/>
      <c r="C115" s="206"/>
      <c r="D115" s="206"/>
      <c r="E115" s="206"/>
      <c r="F115" s="206"/>
      <c r="G115" s="206"/>
      <c r="H115" s="206"/>
      <c r="I115" s="206"/>
      <c r="J115" s="207" t="n">
        <f aca="false">SUM(J113:J114)</f>
        <v>0</v>
      </c>
    </row>
    <row r="116" customFormat="false" ht="15" hidden="false" customHeight="false" outlineLevel="0" collapsed="false">
      <c r="A116" s="208" t="s">
        <v>338</v>
      </c>
      <c r="B116" s="209" t="s">
        <v>339</v>
      </c>
      <c r="C116" s="210" t="s">
        <v>372</v>
      </c>
      <c r="D116" s="210" t="s">
        <v>277</v>
      </c>
      <c r="E116" s="210" t="s">
        <v>364</v>
      </c>
      <c r="F116" s="210"/>
      <c r="G116" s="210"/>
      <c r="H116" s="210" t="s">
        <v>365</v>
      </c>
      <c r="I116" s="210"/>
      <c r="J116" s="241" t="s">
        <v>347</v>
      </c>
    </row>
    <row r="117" customFormat="false" ht="15" hidden="false" customHeight="false" outlineLevel="0" collapsed="false">
      <c r="A117" s="246"/>
      <c r="B117" s="247"/>
      <c r="C117" s="248"/>
      <c r="D117" s="249"/>
      <c r="E117" s="250"/>
      <c r="F117" s="250"/>
      <c r="G117" s="250"/>
      <c r="H117" s="251"/>
      <c r="I117" s="251"/>
      <c r="J117" s="252" t="n">
        <f aca="false">ROUND(H117*E117,2)</f>
        <v>0</v>
      </c>
    </row>
    <row r="118" customFormat="false" ht="15" hidden="false" customHeight="false" outlineLevel="0" collapsed="false">
      <c r="A118" s="206" t="s">
        <v>373</v>
      </c>
      <c r="B118" s="206"/>
      <c r="C118" s="206"/>
      <c r="D118" s="206"/>
      <c r="E118" s="206"/>
      <c r="F118" s="206"/>
      <c r="G118" s="206"/>
      <c r="H118" s="206"/>
      <c r="I118" s="206"/>
      <c r="J118" s="207" t="n">
        <f aca="false">SUM(J116:J117)</f>
        <v>0</v>
      </c>
    </row>
    <row r="119" customFormat="false" ht="15" hidden="false" customHeight="true" outlineLevel="0" collapsed="false">
      <c r="A119" s="253" t="s">
        <v>338</v>
      </c>
      <c r="B119" s="254" t="s">
        <v>339</v>
      </c>
      <c r="C119" s="254" t="s">
        <v>280</v>
      </c>
      <c r="D119" s="210" t="s">
        <v>374</v>
      </c>
      <c r="E119" s="210"/>
      <c r="F119" s="210" t="s">
        <v>375</v>
      </c>
      <c r="G119" s="210"/>
      <c r="H119" s="210" t="s">
        <v>365</v>
      </c>
      <c r="I119" s="210"/>
      <c r="J119" s="241" t="s">
        <v>347</v>
      </c>
    </row>
    <row r="120" customFormat="false" ht="15" hidden="false" customHeight="false" outlineLevel="0" collapsed="false">
      <c r="A120" s="253"/>
      <c r="B120" s="254"/>
      <c r="C120" s="254"/>
      <c r="D120" s="255" t="s">
        <v>376</v>
      </c>
      <c r="E120" s="255" t="s">
        <v>377</v>
      </c>
      <c r="F120" s="210"/>
      <c r="G120" s="210"/>
      <c r="H120" s="210"/>
      <c r="I120" s="210"/>
      <c r="J120" s="241"/>
    </row>
    <row r="121" customFormat="false" ht="15" hidden="false" customHeight="false" outlineLevel="0" collapsed="false">
      <c r="A121" s="246"/>
      <c r="B121" s="256"/>
      <c r="C121" s="257"/>
      <c r="D121" s="258"/>
      <c r="E121" s="258"/>
      <c r="F121" s="259"/>
      <c r="G121" s="259"/>
      <c r="H121" s="260"/>
      <c r="I121" s="260"/>
      <c r="J121" s="252" t="n">
        <f aca="false">ROUND(H121*F121,2)</f>
        <v>0</v>
      </c>
    </row>
    <row r="122" customFormat="false" ht="15.75" hidden="false" customHeight="false" outlineLevel="0" collapsed="false">
      <c r="A122" s="206" t="s">
        <v>378</v>
      </c>
      <c r="B122" s="206"/>
      <c r="C122" s="206"/>
      <c r="D122" s="206"/>
      <c r="E122" s="206"/>
      <c r="F122" s="206"/>
      <c r="G122" s="206"/>
      <c r="H122" s="206"/>
      <c r="I122" s="206"/>
      <c r="J122" s="207" t="n">
        <f aca="false">SUM(J120:J121)</f>
        <v>0</v>
      </c>
    </row>
    <row r="123" customFormat="false" ht="15.75" hidden="false" customHeight="false" outlineLevel="0" collapsed="false">
      <c r="A123" s="261" t="s">
        <v>379</v>
      </c>
      <c r="B123" s="261"/>
      <c r="C123" s="261"/>
      <c r="D123" s="261"/>
      <c r="E123" s="261"/>
      <c r="F123" s="261"/>
      <c r="G123" s="261"/>
      <c r="H123" s="261"/>
      <c r="I123" s="261"/>
      <c r="J123" s="262" t="n">
        <f aca="false">J108+J112+J115+J122+J118</f>
        <v>0</v>
      </c>
    </row>
    <row r="124" customFormat="false" ht="15" hidden="false" customHeight="true" outlineLevel="0" collapsed="false">
      <c r="A124" s="185" t="s">
        <v>333</v>
      </c>
      <c r="B124" s="186" t="n">
        <v>420002</v>
      </c>
      <c r="C124" s="187" t="s">
        <v>235</v>
      </c>
      <c r="D124" s="187"/>
      <c r="E124" s="187"/>
      <c r="F124" s="187"/>
      <c r="G124" s="187"/>
      <c r="H124" s="187"/>
      <c r="I124" s="187"/>
      <c r="J124" s="187"/>
      <c r="L124" s="188"/>
    </row>
    <row r="125" customFormat="false" ht="15.75" hidden="false" customHeight="true" outlineLevel="0" collapsed="false">
      <c r="A125" s="189" t="s">
        <v>334</v>
      </c>
      <c r="B125" s="189"/>
      <c r="C125" s="190" t="s">
        <v>335</v>
      </c>
      <c r="D125" s="190"/>
      <c r="E125" s="190"/>
      <c r="F125" s="190"/>
      <c r="G125" s="191" t="s">
        <v>336</v>
      </c>
      <c r="H125" s="192" t="s">
        <v>189</v>
      </c>
      <c r="I125" s="193" t="s">
        <v>337</v>
      </c>
      <c r="J125" s="193"/>
    </row>
    <row r="126" customFormat="false" ht="15" hidden="false" customHeight="true" outlineLevel="0" collapsed="false">
      <c r="A126" s="194" t="s">
        <v>338</v>
      </c>
      <c r="B126" s="195" t="s">
        <v>339</v>
      </c>
      <c r="C126" s="195" t="s">
        <v>340</v>
      </c>
      <c r="D126" s="196" t="s">
        <v>341</v>
      </c>
      <c r="E126" s="197" t="s">
        <v>342</v>
      </c>
      <c r="F126" s="197"/>
      <c r="G126" s="197"/>
      <c r="H126" s="198" t="s">
        <v>343</v>
      </c>
      <c r="I126" s="198"/>
      <c r="J126" s="198"/>
    </row>
    <row r="127" customFormat="false" ht="15" hidden="false" customHeight="false" outlineLevel="0" collapsed="false">
      <c r="A127" s="194"/>
      <c r="B127" s="195"/>
      <c r="C127" s="195"/>
      <c r="D127" s="196"/>
      <c r="E127" s="199" t="s">
        <v>344</v>
      </c>
      <c r="F127" s="199" t="s">
        <v>345</v>
      </c>
      <c r="G127" s="199" t="s">
        <v>346</v>
      </c>
      <c r="H127" s="199" t="s">
        <v>345</v>
      </c>
      <c r="I127" s="199" t="s">
        <v>346</v>
      </c>
      <c r="J127" s="200" t="s">
        <v>347</v>
      </c>
    </row>
    <row r="128" customFormat="false" ht="15" hidden="false" customHeight="false" outlineLevel="0" collapsed="false">
      <c r="A128" s="86"/>
      <c r="B128" s="201"/>
      <c r="C128" s="202"/>
      <c r="D128" s="203"/>
      <c r="E128" s="204"/>
      <c r="F128" s="204"/>
      <c r="G128" s="204"/>
      <c r="H128" s="203"/>
      <c r="I128" s="203"/>
      <c r="J128" s="205"/>
    </row>
    <row r="129" customFormat="false" ht="15" hidden="false" customHeight="false" outlineLevel="0" collapsed="false">
      <c r="A129" s="206" t="s">
        <v>348</v>
      </c>
      <c r="B129" s="206"/>
      <c r="C129" s="206"/>
      <c r="D129" s="206"/>
      <c r="E129" s="206"/>
      <c r="F129" s="206"/>
      <c r="G129" s="206"/>
      <c r="H129" s="206"/>
      <c r="I129" s="206"/>
      <c r="J129" s="207" t="n">
        <f aca="false">SUM(J127:J128)</f>
        <v>0</v>
      </c>
    </row>
    <row r="130" customFormat="false" ht="22.5" hidden="false" customHeight="true" outlineLevel="0" collapsed="false">
      <c r="A130" s="208" t="s">
        <v>338</v>
      </c>
      <c r="B130" s="209" t="s">
        <v>339</v>
      </c>
      <c r="C130" s="210" t="s">
        <v>349</v>
      </c>
      <c r="D130" s="210" t="s">
        <v>277</v>
      </c>
      <c r="E130" s="210" t="s">
        <v>49</v>
      </c>
      <c r="F130" s="211" t="s">
        <v>350</v>
      </c>
      <c r="G130" s="211" t="s">
        <v>351</v>
      </c>
      <c r="H130" s="212" t="s">
        <v>352</v>
      </c>
      <c r="I130" s="212"/>
      <c r="J130" s="213" t="s">
        <v>353</v>
      </c>
    </row>
    <row r="131" customFormat="false" ht="15" hidden="false" customHeight="false" outlineLevel="0" collapsed="false">
      <c r="A131" s="214"/>
      <c r="B131" s="201"/>
      <c r="C131" s="202"/>
      <c r="D131" s="215"/>
      <c r="E131" s="216"/>
      <c r="F131" s="217"/>
      <c r="G131" s="218"/>
      <c r="H131" s="217"/>
      <c r="I131" s="217"/>
      <c r="J131" s="219"/>
    </row>
    <row r="132" customFormat="false" ht="15" hidden="false" customHeight="false" outlineLevel="0" collapsed="false">
      <c r="A132" s="206" t="s">
        <v>359</v>
      </c>
      <c r="B132" s="206"/>
      <c r="C132" s="206"/>
      <c r="D132" s="206"/>
      <c r="E132" s="206"/>
      <c r="F132" s="206"/>
      <c r="G132" s="206"/>
      <c r="H132" s="206"/>
      <c r="I132" s="206"/>
      <c r="J132" s="235" t="n">
        <f aca="false">SUM(J130:J131)</f>
        <v>0</v>
      </c>
      <c r="L132" s="236"/>
    </row>
    <row r="133" customFormat="false" ht="15" hidden="false" customHeight="false" outlineLevel="0" collapsed="false">
      <c r="A133" s="237" t="s">
        <v>360</v>
      </c>
      <c r="B133" s="237"/>
      <c r="C133" s="237"/>
      <c r="D133" s="237"/>
      <c r="E133" s="237"/>
      <c r="F133" s="237"/>
      <c r="G133" s="237"/>
      <c r="H133" s="237"/>
      <c r="I133" s="238" t="n">
        <v>0.05</v>
      </c>
      <c r="J133" s="239" t="n">
        <f aca="false">ROUND(J132*I133,2)</f>
        <v>0</v>
      </c>
    </row>
    <row r="134" customFormat="false" ht="15" hidden="false" customHeight="false" outlineLevel="0" collapsed="false">
      <c r="A134" s="240" t="s">
        <v>361</v>
      </c>
      <c r="B134" s="240"/>
      <c r="C134" s="240"/>
      <c r="D134" s="240"/>
      <c r="E134" s="240"/>
      <c r="F134" s="240"/>
      <c r="G134" s="240"/>
      <c r="H134" s="240"/>
      <c r="I134" s="240"/>
      <c r="J134" s="157" t="n">
        <v>1</v>
      </c>
    </row>
    <row r="135" customFormat="false" ht="15" hidden="false" customHeight="false" outlineLevel="0" collapsed="false">
      <c r="A135" s="206" t="s">
        <v>362</v>
      </c>
      <c r="B135" s="206"/>
      <c r="C135" s="206"/>
      <c r="D135" s="206"/>
      <c r="E135" s="206"/>
      <c r="F135" s="206"/>
      <c r="G135" s="206"/>
      <c r="H135" s="206"/>
      <c r="I135" s="206"/>
      <c r="J135" s="207" t="n">
        <f aca="false">ROUND((J129+J132+J133)/J134,2)</f>
        <v>0</v>
      </c>
    </row>
    <row r="136" customFormat="false" ht="15" hidden="false" customHeight="false" outlineLevel="0" collapsed="false">
      <c r="A136" s="208" t="s">
        <v>338</v>
      </c>
      <c r="B136" s="209" t="s">
        <v>339</v>
      </c>
      <c r="C136" s="210" t="s">
        <v>363</v>
      </c>
      <c r="D136" s="210" t="s">
        <v>277</v>
      </c>
      <c r="E136" s="210" t="s">
        <v>364</v>
      </c>
      <c r="F136" s="210"/>
      <c r="G136" s="210"/>
      <c r="H136" s="210" t="s">
        <v>365</v>
      </c>
      <c r="I136" s="210"/>
      <c r="J136" s="241" t="s">
        <v>347</v>
      </c>
    </row>
    <row r="137" customFormat="false" ht="15" hidden="false" customHeight="false" outlineLevel="0" collapsed="false">
      <c r="A137" s="214"/>
      <c r="B137" s="201"/>
      <c r="C137" s="202"/>
      <c r="D137" s="215"/>
      <c r="E137" s="242"/>
      <c r="F137" s="242"/>
      <c r="G137" s="242"/>
      <c r="H137" s="217"/>
      <c r="I137" s="217"/>
      <c r="J137" s="219"/>
    </row>
    <row r="138" customFormat="false" ht="15" hidden="false" customHeight="false" outlineLevel="0" collapsed="false">
      <c r="A138" s="206" t="s">
        <v>367</v>
      </c>
      <c r="B138" s="206"/>
      <c r="C138" s="206"/>
      <c r="D138" s="206"/>
      <c r="E138" s="206"/>
      <c r="F138" s="206"/>
      <c r="G138" s="206"/>
      <c r="H138" s="206"/>
      <c r="I138" s="206"/>
      <c r="J138" s="207" t="n">
        <f aca="false">SUM(J136:J137)</f>
        <v>0</v>
      </c>
    </row>
    <row r="139" customFormat="false" ht="15" hidden="false" customHeight="false" outlineLevel="0" collapsed="false">
      <c r="A139" s="208" t="s">
        <v>338</v>
      </c>
      <c r="B139" s="209" t="s">
        <v>339</v>
      </c>
      <c r="C139" s="210" t="s">
        <v>368</v>
      </c>
      <c r="D139" s="210" t="s">
        <v>277</v>
      </c>
      <c r="E139" s="210" t="s">
        <v>364</v>
      </c>
      <c r="F139" s="210"/>
      <c r="G139" s="210"/>
      <c r="H139" s="210" t="s">
        <v>365</v>
      </c>
      <c r="I139" s="210"/>
      <c r="J139" s="241" t="s">
        <v>347</v>
      </c>
    </row>
    <row r="140" customFormat="false" ht="33.75" hidden="false" customHeight="false" outlineLevel="0" collapsed="false">
      <c r="A140" s="214" t="s">
        <v>106</v>
      </c>
      <c r="B140" s="243" t="n">
        <v>1107892</v>
      </c>
      <c r="C140" s="202" t="s">
        <v>370</v>
      </c>
      <c r="D140" s="215" t="s">
        <v>119</v>
      </c>
      <c r="E140" s="282" t="n">
        <v>0.0075</v>
      </c>
      <c r="F140" s="282"/>
      <c r="G140" s="282"/>
      <c r="H140" s="217"/>
      <c r="I140" s="217"/>
      <c r="J140" s="219" t="n">
        <f aca="false">ROUND(H140*E140,2)</f>
        <v>0</v>
      </c>
    </row>
    <row r="141" customFormat="false" ht="45" hidden="false" customHeight="false" outlineLevel="0" collapsed="false">
      <c r="A141" s="86" t="s">
        <v>55</v>
      </c>
      <c r="B141" s="220" t="n">
        <v>43018</v>
      </c>
      <c r="C141" s="221" t="s">
        <v>182</v>
      </c>
      <c r="D141" s="222" t="s">
        <v>70</v>
      </c>
      <c r="E141" s="281" t="n">
        <v>1</v>
      </c>
      <c r="F141" s="281"/>
      <c r="G141" s="281"/>
      <c r="H141" s="224"/>
      <c r="I141" s="224"/>
      <c r="J141" s="226" t="n">
        <f aca="false">ROUND(H141*E141,2)</f>
        <v>0</v>
      </c>
      <c r="L141" s="245"/>
    </row>
    <row r="142" customFormat="false" ht="15" hidden="false" customHeight="false" outlineLevel="0" collapsed="false">
      <c r="A142" s="206" t="s">
        <v>371</v>
      </c>
      <c r="B142" s="206"/>
      <c r="C142" s="206"/>
      <c r="D142" s="206"/>
      <c r="E142" s="206"/>
      <c r="F142" s="206"/>
      <c r="G142" s="206"/>
      <c r="H142" s="206"/>
      <c r="I142" s="206"/>
      <c r="J142" s="207" t="n">
        <f aca="false">SUM(J139:J141)</f>
        <v>0</v>
      </c>
    </row>
    <row r="143" customFormat="false" ht="15" hidden="false" customHeight="false" outlineLevel="0" collapsed="false">
      <c r="A143" s="208" t="s">
        <v>338</v>
      </c>
      <c r="B143" s="209" t="s">
        <v>339</v>
      </c>
      <c r="C143" s="210" t="s">
        <v>372</v>
      </c>
      <c r="D143" s="210" t="s">
        <v>277</v>
      </c>
      <c r="E143" s="210" t="s">
        <v>364</v>
      </c>
      <c r="F143" s="210"/>
      <c r="G143" s="210"/>
      <c r="H143" s="210" t="s">
        <v>365</v>
      </c>
      <c r="I143" s="210"/>
      <c r="J143" s="241" t="s">
        <v>347</v>
      </c>
    </row>
    <row r="144" customFormat="false" ht="15" hidden="false" customHeight="false" outlineLevel="0" collapsed="false">
      <c r="A144" s="246"/>
      <c r="B144" s="247"/>
      <c r="C144" s="248"/>
      <c r="D144" s="249"/>
      <c r="E144" s="250"/>
      <c r="F144" s="250"/>
      <c r="G144" s="250"/>
      <c r="H144" s="251"/>
      <c r="I144" s="251"/>
      <c r="J144" s="252" t="n">
        <f aca="false">ROUND(H144*E144,2)</f>
        <v>0</v>
      </c>
    </row>
    <row r="145" customFormat="false" ht="15" hidden="false" customHeight="false" outlineLevel="0" collapsed="false">
      <c r="A145" s="206" t="s">
        <v>373</v>
      </c>
      <c r="B145" s="206"/>
      <c r="C145" s="206"/>
      <c r="D145" s="206"/>
      <c r="E145" s="206"/>
      <c r="F145" s="206"/>
      <c r="G145" s="206"/>
      <c r="H145" s="206"/>
      <c r="I145" s="206"/>
      <c r="J145" s="207" t="n">
        <f aca="false">SUM(J143:J144)</f>
        <v>0</v>
      </c>
    </row>
    <row r="146" customFormat="false" ht="15" hidden="false" customHeight="true" outlineLevel="0" collapsed="false">
      <c r="A146" s="253" t="s">
        <v>338</v>
      </c>
      <c r="B146" s="254" t="s">
        <v>339</v>
      </c>
      <c r="C146" s="254" t="s">
        <v>280</v>
      </c>
      <c r="D146" s="210" t="s">
        <v>374</v>
      </c>
      <c r="E146" s="210"/>
      <c r="F146" s="210" t="s">
        <v>375</v>
      </c>
      <c r="G146" s="210"/>
      <c r="H146" s="210" t="s">
        <v>365</v>
      </c>
      <c r="I146" s="210"/>
      <c r="J146" s="241" t="s">
        <v>347</v>
      </c>
    </row>
    <row r="147" customFormat="false" ht="15" hidden="false" customHeight="false" outlineLevel="0" collapsed="false">
      <c r="A147" s="253"/>
      <c r="B147" s="254"/>
      <c r="C147" s="254"/>
      <c r="D147" s="255" t="s">
        <v>376</v>
      </c>
      <c r="E147" s="255" t="s">
        <v>377</v>
      </c>
      <c r="F147" s="210"/>
      <c r="G147" s="210"/>
      <c r="H147" s="210"/>
      <c r="I147" s="210"/>
      <c r="J147" s="241"/>
    </row>
    <row r="148" customFormat="false" ht="15" hidden="false" customHeight="false" outlineLevel="0" collapsed="false">
      <c r="A148" s="246"/>
      <c r="B148" s="256"/>
      <c r="C148" s="257"/>
      <c r="D148" s="258"/>
      <c r="E148" s="258"/>
      <c r="F148" s="259"/>
      <c r="G148" s="259"/>
      <c r="H148" s="260"/>
      <c r="I148" s="260"/>
      <c r="J148" s="252" t="n">
        <f aca="false">ROUND(H148*F148,2)</f>
        <v>0</v>
      </c>
    </row>
    <row r="149" customFormat="false" ht="15.75" hidden="false" customHeight="false" outlineLevel="0" collapsed="false">
      <c r="A149" s="206" t="s">
        <v>378</v>
      </c>
      <c r="B149" s="206"/>
      <c r="C149" s="206"/>
      <c r="D149" s="206"/>
      <c r="E149" s="206"/>
      <c r="F149" s="206"/>
      <c r="G149" s="206"/>
      <c r="H149" s="206"/>
      <c r="I149" s="206"/>
      <c r="J149" s="207" t="n">
        <f aca="false">SUM(J147:J148)</f>
        <v>0</v>
      </c>
    </row>
    <row r="150" customFormat="false" ht="15.75" hidden="false" customHeight="false" outlineLevel="0" collapsed="false">
      <c r="A150" s="261" t="s">
        <v>379</v>
      </c>
      <c r="B150" s="261"/>
      <c r="C150" s="261"/>
      <c r="D150" s="261"/>
      <c r="E150" s="261"/>
      <c r="F150" s="261"/>
      <c r="G150" s="261"/>
      <c r="H150" s="261"/>
      <c r="I150" s="261"/>
      <c r="J150" s="262" t="n">
        <f aca="false">J135+J138+J142+J149+J145</f>
        <v>0</v>
      </c>
    </row>
    <row r="151" customFormat="false" ht="15" hidden="false" customHeight="true" outlineLevel="0" collapsed="false">
      <c r="A151" s="185" t="s">
        <v>333</v>
      </c>
      <c r="B151" s="186" t="n">
        <v>700001</v>
      </c>
      <c r="C151" s="187" t="s">
        <v>276</v>
      </c>
      <c r="D151" s="187"/>
      <c r="E151" s="187"/>
      <c r="F151" s="187"/>
      <c r="G151" s="187"/>
      <c r="H151" s="187"/>
      <c r="I151" s="187"/>
      <c r="J151" s="187"/>
      <c r="L151" s="188"/>
    </row>
    <row r="152" customFormat="false" ht="15.75" hidden="false" customHeight="true" outlineLevel="0" collapsed="false">
      <c r="A152" s="189" t="s">
        <v>334</v>
      </c>
      <c r="B152" s="189"/>
      <c r="C152" s="190" t="s">
        <v>414</v>
      </c>
      <c r="D152" s="190"/>
      <c r="E152" s="190"/>
      <c r="F152" s="190"/>
      <c r="G152" s="191" t="s">
        <v>336</v>
      </c>
      <c r="H152" s="192" t="s">
        <v>277</v>
      </c>
      <c r="I152" s="193" t="s">
        <v>337</v>
      </c>
      <c r="J152" s="193"/>
    </row>
    <row r="153" customFormat="false" ht="15" hidden="false" customHeight="true" outlineLevel="0" collapsed="false">
      <c r="A153" s="194" t="s">
        <v>338</v>
      </c>
      <c r="B153" s="195" t="s">
        <v>339</v>
      </c>
      <c r="C153" s="195" t="s">
        <v>340</v>
      </c>
      <c r="D153" s="196" t="s">
        <v>341</v>
      </c>
      <c r="E153" s="197" t="s">
        <v>342</v>
      </c>
      <c r="F153" s="197"/>
      <c r="G153" s="197"/>
      <c r="H153" s="198" t="s">
        <v>343</v>
      </c>
      <c r="I153" s="198"/>
      <c r="J153" s="198"/>
    </row>
    <row r="154" customFormat="false" ht="15" hidden="false" customHeight="false" outlineLevel="0" collapsed="false">
      <c r="A154" s="194"/>
      <c r="B154" s="195"/>
      <c r="C154" s="195"/>
      <c r="D154" s="196"/>
      <c r="E154" s="199" t="s">
        <v>344</v>
      </c>
      <c r="F154" s="199" t="s">
        <v>345</v>
      </c>
      <c r="G154" s="199" t="s">
        <v>346</v>
      </c>
      <c r="H154" s="199" t="s">
        <v>345</v>
      </c>
      <c r="I154" s="199" t="s">
        <v>346</v>
      </c>
      <c r="J154" s="200" t="s">
        <v>347</v>
      </c>
    </row>
    <row r="155" customFormat="false" ht="15" hidden="false" customHeight="false" outlineLevel="0" collapsed="false">
      <c r="A155" s="86"/>
      <c r="B155" s="201"/>
      <c r="C155" s="202"/>
      <c r="D155" s="203"/>
      <c r="E155" s="204"/>
      <c r="F155" s="204"/>
      <c r="G155" s="204"/>
      <c r="H155" s="203"/>
      <c r="I155" s="203"/>
      <c r="J155" s="205"/>
    </row>
    <row r="156" customFormat="false" ht="15" hidden="false" customHeight="false" outlineLevel="0" collapsed="false">
      <c r="A156" s="206" t="s">
        <v>348</v>
      </c>
      <c r="B156" s="206"/>
      <c r="C156" s="206"/>
      <c r="D156" s="206"/>
      <c r="E156" s="206"/>
      <c r="F156" s="206"/>
      <c r="G156" s="206"/>
      <c r="H156" s="206"/>
      <c r="I156" s="206"/>
      <c r="J156" s="207" t="n">
        <f aca="false">SUM(J154:J155)</f>
        <v>0</v>
      </c>
    </row>
    <row r="157" customFormat="false" ht="22.5" hidden="false" customHeight="true" outlineLevel="0" collapsed="false">
      <c r="A157" s="208" t="s">
        <v>338</v>
      </c>
      <c r="B157" s="209" t="s">
        <v>339</v>
      </c>
      <c r="C157" s="210" t="s">
        <v>349</v>
      </c>
      <c r="D157" s="210" t="s">
        <v>277</v>
      </c>
      <c r="E157" s="210" t="s">
        <v>49</v>
      </c>
      <c r="F157" s="211" t="s">
        <v>350</v>
      </c>
      <c r="G157" s="211" t="s">
        <v>351</v>
      </c>
      <c r="H157" s="212" t="s">
        <v>352</v>
      </c>
      <c r="I157" s="212"/>
      <c r="J157" s="213" t="s">
        <v>353</v>
      </c>
    </row>
    <row r="158" customFormat="false" ht="15" hidden="false" customHeight="false" outlineLevel="0" collapsed="false">
      <c r="A158" s="214" t="s">
        <v>415</v>
      </c>
      <c r="B158" s="201" t="n">
        <v>247</v>
      </c>
      <c r="C158" s="202" t="s">
        <v>416</v>
      </c>
      <c r="D158" s="215" t="s">
        <v>417</v>
      </c>
      <c r="E158" s="216" t="n">
        <v>5</v>
      </c>
      <c r="F158" s="217"/>
      <c r="G158" s="218"/>
      <c r="H158" s="217" t="n">
        <f aca="false">F158*(1+G158)</f>
        <v>0</v>
      </c>
      <c r="I158" s="217"/>
      <c r="J158" s="219" t="n">
        <f aca="false">TRUNC(H158*E158,2)</f>
        <v>0</v>
      </c>
    </row>
    <row r="159" customFormat="false" ht="15" hidden="false" customHeight="false" outlineLevel="0" collapsed="false">
      <c r="A159" s="86" t="s">
        <v>415</v>
      </c>
      <c r="B159" s="220" t="n">
        <v>2436</v>
      </c>
      <c r="C159" s="221" t="s">
        <v>418</v>
      </c>
      <c r="D159" s="222" t="s">
        <v>417</v>
      </c>
      <c r="E159" s="223" t="n">
        <v>5</v>
      </c>
      <c r="F159" s="224"/>
      <c r="G159" s="225"/>
      <c r="H159" s="224" t="n">
        <f aca="false">F159*(1+G159)</f>
        <v>0</v>
      </c>
      <c r="I159" s="224"/>
      <c r="J159" s="226" t="n">
        <f aca="false">TRUNC(H159*E159,2)</f>
        <v>0</v>
      </c>
    </row>
    <row r="160" customFormat="false" ht="22.5" hidden="false" customHeight="false" outlineLevel="0" collapsed="false">
      <c r="A160" s="86" t="s">
        <v>415</v>
      </c>
      <c r="B160" s="220" t="n">
        <v>4083</v>
      </c>
      <c r="C160" s="221" t="s">
        <v>419</v>
      </c>
      <c r="D160" s="222" t="s">
        <v>417</v>
      </c>
      <c r="E160" s="223" t="n">
        <v>5</v>
      </c>
      <c r="F160" s="224"/>
      <c r="G160" s="225"/>
      <c r="H160" s="224" t="n">
        <f aca="false">F160*(1+G160)</f>
        <v>0</v>
      </c>
      <c r="I160" s="224"/>
      <c r="J160" s="226" t="n">
        <f aca="false">TRUNC(H160*E160,2)</f>
        <v>0</v>
      </c>
    </row>
    <row r="161" customFormat="false" ht="22.5" hidden="false" customHeight="false" outlineLevel="0" collapsed="false">
      <c r="A161" s="227" t="s">
        <v>217</v>
      </c>
      <c r="B161" s="228" t="n">
        <v>10132</v>
      </c>
      <c r="C161" s="229" t="s">
        <v>420</v>
      </c>
      <c r="D161" s="230" t="s">
        <v>417</v>
      </c>
      <c r="E161" s="231" t="n">
        <v>5</v>
      </c>
      <c r="F161" s="232"/>
      <c r="G161" s="233"/>
      <c r="H161" s="232" t="n">
        <f aca="false">F161*(1+G161)</f>
        <v>0</v>
      </c>
      <c r="I161" s="232"/>
      <c r="J161" s="234" t="n">
        <f aca="false">TRUNC(H161*E161,2)</f>
        <v>0</v>
      </c>
    </row>
    <row r="162" customFormat="false" ht="15" hidden="false" customHeight="false" outlineLevel="0" collapsed="false">
      <c r="A162" s="206" t="s">
        <v>359</v>
      </c>
      <c r="B162" s="206"/>
      <c r="C162" s="206"/>
      <c r="D162" s="206"/>
      <c r="E162" s="206"/>
      <c r="F162" s="206"/>
      <c r="G162" s="206"/>
      <c r="H162" s="206"/>
      <c r="I162" s="206"/>
      <c r="J162" s="235" t="n">
        <f aca="false">SUM(J157:J161)</f>
        <v>0</v>
      </c>
      <c r="L162" s="236"/>
    </row>
    <row r="163" customFormat="false" ht="15" hidden="false" customHeight="false" outlineLevel="0" collapsed="false">
      <c r="A163" s="237" t="s">
        <v>360</v>
      </c>
      <c r="B163" s="237"/>
      <c r="C163" s="237"/>
      <c r="D163" s="237"/>
      <c r="E163" s="237"/>
      <c r="F163" s="237"/>
      <c r="G163" s="237"/>
      <c r="H163" s="237"/>
      <c r="I163" s="238" t="n">
        <v>0.05</v>
      </c>
      <c r="J163" s="239" t="n">
        <f aca="false">ROUND(J162*I163,2)</f>
        <v>0</v>
      </c>
    </row>
    <row r="164" customFormat="false" ht="15" hidden="false" customHeight="false" outlineLevel="0" collapsed="false">
      <c r="A164" s="240" t="s">
        <v>361</v>
      </c>
      <c r="B164" s="240"/>
      <c r="C164" s="240"/>
      <c r="D164" s="240"/>
      <c r="E164" s="240"/>
      <c r="F164" s="240"/>
      <c r="G164" s="240"/>
      <c r="H164" s="240"/>
      <c r="I164" s="240"/>
      <c r="J164" s="157" t="n">
        <v>1</v>
      </c>
    </row>
    <row r="165" customFormat="false" ht="15" hidden="false" customHeight="false" outlineLevel="0" collapsed="false">
      <c r="A165" s="206" t="s">
        <v>362</v>
      </c>
      <c r="B165" s="206"/>
      <c r="C165" s="206"/>
      <c r="D165" s="206"/>
      <c r="E165" s="206"/>
      <c r="F165" s="206"/>
      <c r="G165" s="206"/>
      <c r="H165" s="206"/>
      <c r="I165" s="206"/>
      <c r="J165" s="207" t="n">
        <f aca="false">ROUND((J156+J162+J163)/J164,2)</f>
        <v>0</v>
      </c>
    </row>
    <row r="166" customFormat="false" ht="15" hidden="false" customHeight="false" outlineLevel="0" collapsed="false">
      <c r="A166" s="208" t="s">
        <v>338</v>
      </c>
      <c r="B166" s="209" t="s">
        <v>339</v>
      </c>
      <c r="C166" s="210" t="s">
        <v>363</v>
      </c>
      <c r="D166" s="210" t="s">
        <v>277</v>
      </c>
      <c r="E166" s="210" t="s">
        <v>364</v>
      </c>
      <c r="F166" s="210"/>
      <c r="G166" s="210"/>
      <c r="H166" s="210" t="s">
        <v>365</v>
      </c>
      <c r="I166" s="210"/>
      <c r="J166" s="241" t="s">
        <v>347</v>
      </c>
    </row>
    <row r="167" customFormat="false" ht="45" hidden="false" customHeight="false" outlineLevel="0" collapsed="false">
      <c r="A167" s="214" t="s">
        <v>415</v>
      </c>
      <c r="B167" s="201" t="n">
        <v>5059</v>
      </c>
      <c r="C167" s="221" t="s">
        <v>421</v>
      </c>
      <c r="D167" s="222" t="s">
        <v>145</v>
      </c>
      <c r="E167" s="242" t="n">
        <v>1</v>
      </c>
      <c r="F167" s="242"/>
      <c r="G167" s="242"/>
      <c r="H167" s="224"/>
      <c r="I167" s="224"/>
      <c r="J167" s="219" t="n">
        <f aca="false">ROUND(H167*E167,2)</f>
        <v>0</v>
      </c>
    </row>
    <row r="168" customFormat="false" ht="33.75" hidden="false" customHeight="false" outlineLevel="0" collapsed="false">
      <c r="A168" s="86" t="s">
        <v>415</v>
      </c>
      <c r="B168" s="220" t="n">
        <v>412</v>
      </c>
      <c r="C168" s="221" t="s">
        <v>422</v>
      </c>
      <c r="D168" s="222" t="s">
        <v>145</v>
      </c>
      <c r="E168" s="283" t="n">
        <v>2</v>
      </c>
      <c r="F168" s="283"/>
      <c r="G168" s="283"/>
      <c r="H168" s="224"/>
      <c r="I168" s="224"/>
      <c r="J168" s="226" t="n">
        <f aca="false">ROUND(H168*E168,2)</f>
        <v>0</v>
      </c>
    </row>
    <row r="169" customFormat="false" ht="22.5" hidden="false" customHeight="false" outlineLevel="0" collapsed="false">
      <c r="A169" s="227" t="s">
        <v>217</v>
      </c>
      <c r="B169" s="228" t="n">
        <v>49897</v>
      </c>
      <c r="C169" s="221" t="s">
        <v>423</v>
      </c>
      <c r="D169" s="222" t="s">
        <v>145</v>
      </c>
      <c r="E169" s="284" t="n">
        <v>2</v>
      </c>
      <c r="F169" s="284"/>
      <c r="G169" s="284"/>
      <c r="H169" s="224"/>
      <c r="I169" s="224"/>
      <c r="J169" s="234" t="n">
        <f aca="false">ROUND(H169*E169,2)</f>
        <v>0</v>
      </c>
    </row>
    <row r="170" customFormat="false" ht="15" hidden="false" customHeight="false" outlineLevel="0" collapsed="false">
      <c r="A170" s="206" t="s">
        <v>367</v>
      </c>
      <c r="B170" s="206"/>
      <c r="C170" s="206"/>
      <c r="D170" s="206"/>
      <c r="E170" s="206"/>
      <c r="F170" s="206"/>
      <c r="G170" s="206"/>
      <c r="H170" s="206"/>
      <c r="I170" s="206"/>
      <c r="J170" s="207" t="n">
        <f aca="false">SUM(J166:J169)</f>
        <v>0</v>
      </c>
    </row>
    <row r="171" customFormat="false" ht="15" hidden="false" customHeight="false" outlineLevel="0" collapsed="false">
      <c r="A171" s="208" t="s">
        <v>338</v>
      </c>
      <c r="B171" s="209" t="s">
        <v>339</v>
      </c>
      <c r="C171" s="210" t="s">
        <v>368</v>
      </c>
      <c r="D171" s="210" t="s">
        <v>277</v>
      </c>
      <c r="E171" s="210" t="s">
        <v>364</v>
      </c>
      <c r="F171" s="210"/>
      <c r="G171" s="210"/>
      <c r="H171" s="210" t="s">
        <v>365</v>
      </c>
      <c r="I171" s="210"/>
      <c r="J171" s="241" t="s">
        <v>347</v>
      </c>
    </row>
    <row r="172" customFormat="false" ht="45" hidden="false" customHeight="false" outlineLevel="0" collapsed="false">
      <c r="A172" s="214" t="s">
        <v>415</v>
      </c>
      <c r="B172" s="285" t="n">
        <v>101555</v>
      </c>
      <c r="C172" s="202" t="s">
        <v>424</v>
      </c>
      <c r="D172" s="215" t="s">
        <v>145</v>
      </c>
      <c r="E172" s="242" t="n">
        <v>2</v>
      </c>
      <c r="F172" s="242"/>
      <c r="G172" s="242"/>
      <c r="H172" s="217"/>
      <c r="I172" s="217"/>
      <c r="J172" s="219" t="n">
        <f aca="false">ROUND(H172*E172,2)</f>
        <v>0</v>
      </c>
    </row>
    <row r="173" customFormat="false" ht="45" hidden="false" customHeight="false" outlineLevel="0" collapsed="false">
      <c r="A173" s="86" t="s">
        <v>415</v>
      </c>
      <c r="B173" s="286" t="n">
        <v>101538</v>
      </c>
      <c r="C173" s="221" t="s">
        <v>425</v>
      </c>
      <c r="D173" s="222" t="s">
        <v>145</v>
      </c>
      <c r="E173" s="283" t="n">
        <v>2</v>
      </c>
      <c r="F173" s="283"/>
      <c r="G173" s="283"/>
      <c r="H173" s="224"/>
      <c r="I173" s="224"/>
      <c r="J173" s="226" t="n">
        <f aca="false">ROUND(H173*E173,2)</f>
        <v>0</v>
      </c>
      <c r="L173" s="245"/>
    </row>
    <row r="174" customFormat="false" ht="33.75" hidden="false" customHeight="false" outlineLevel="0" collapsed="false">
      <c r="A174" s="86" t="s">
        <v>217</v>
      </c>
      <c r="B174" s="286" t="n">
        <v>40235</v>
      </c>
      <c r="C174" s="221" t="s">
        <v>426</v>
      </c>
      <c r="D174" s="222" t="s">
        <v>220</v>
      </c>
      <c r="E174" s="287" t="n">
        <v>0.84</v>
      </c>
      <c r="F174" s="287"/>
      <c r="G174" s="287"/>
      <c r="H174" s="224"/>
      <c r="I174" s="224"/>
      <c r="J174" s="226" t="n">
        <f aca="false">ROUND(H174*E174,2)</f>
        <v>0</v>
      </c>
      <c r="L174" s="245"/>
    </row>
    <row r="175" customFormat="false" ht="78.75" hidden="false" customHeight="false" outlineLevel="0" collapsed="false">
      <c r="A175" s="86" t="s">
        <v>415</v>
      </c>
      <c r="B175" s="286" t="n">
        <v>100578</v>
      </c>
      <c r="C175" s="221" t="s">
        <v>427</v>
      </c>
      <c r="D175" s="222" t="s">
        <v>145</v>
      </c>
      <c r="E175" s="288" t="n">
        <v>1</v>
      </c>
      <c r="F175" s="288"/>
      <c r="G175" s="288"/>
      <c r="H175" s="224"/>
      <c r="I175" s="224"/>
      <c r="J175" s="226" t="n">
        <f aca="false">ROUND(H175*E175,2)</f>
        <v>0</v>
      </c>
      <c r="L175" s="245"/>
    </row>
    <row r="176" customFormat="false" ht="22.5" hidden="false" customHeight="false" outlineLevel="0" collapsed="false">
      <c r="A176" s="86" t="s">
        <v>217</v>
      </c>
      <c r="B176" s="286" t="n">
        <v>30101</v>
      </c>
      <c r="C176" s="221" t="s">
        <v>428</v>
      </c>
      <c r="D176" s="222" t="s">
        <v>220</v>
      </c>
      <c r="E176" s="288" t="n">
        <v>0.58</v>
      </c>
      <c r="F176" s="288"/>
      <c r="G176" s="288"/>
      <c r="H176" s="224"/>
      <c r="I176" s="224"/>
      <c r="J176" s="226" t="n">
        <f aca="false">ROUND(H176*E176,2)</f>
        <v>0</v>
      </c>
      <c r="L176" s="245"/>
    </row>
    <row r="177" customFormat="false" ht="123.75" hidden="false" customHeight="false" outlineLevel="0" collapsed="false">
      <c r="A177" s="86" t="s">
        <v>429</v>
      </c>
      <c r="B177" s="286" t="s">
        <v>430</v>
      </c>
      <c r="C177" s="221" t="s">
        <v>431</v>
      </c>
      <c r="D177" s="222" t="s">
        <v>82</v>
      </c>
      <c r="E177" s="283" t="n">
        <v>5</v>
      </c>
      <c r="F177" s="283"/>
      <c r="G177" s="283"/>
      <c r="H177" s="224"/>
      <c r="I177" s="224"/>
      <c r="J177" s="226" t="n">
        <f aca="false">ROUND(H177*E177,2)</f>
        <v>0</v>
      </c>
      <c r="L177" s="245"/>
    </row>
    <row r="178" customFormat="false" ht="123.75" hidden="false" customHeight="false" outlineLevel="0" collapsed="false">
      <c r="A178" s="86" t="s">
        <v>429</v>
      </c>
      <c r="B178" s="286" t="s">
        <v>432</v>
      </c>
      <c r="C178" s="221" t="s">
        <v>433</v>
      </c>
      <c r="D178" s="222" t="s">
        <v>82</v>
      </c>
      <c r="E178" s="284" t="n">
        <v>4</v>
      </c>
      <c r="F178" s="284"/>
      <c r="G178" s="284"/>
      <c r="H178" s="224"/>
      <c r="I178" s="224"/>
      <c r="J178" s="226" t="n">
        <f aca="false">ROUND(H178*E178,2)</f>
        <v>0</v>
      </c>
      <c r="L178" s="245"/>
    </row>
    <row r="179" customFormat="false" ht="15" hidden="false" customHeight="false" outlineLevel="0" collapsed="false">
      <c r="A179" s="206" t="s">
        <v>371</v>
      </c>
      <c r="B179" s="206"/>
      <c r="C179" s="206"/>
      <c r="D179" s="206"/>
      <c r="E179" s="206"/>
      <c r="F179" s="206"/>
      <c r="G179" s="206"/>
      <c r="H179" s="206"/>
      <c r="I179" s="206"/>
      <c r="J179" s="207" t="n">
        <f aca="false">SUM(J171:J178)</f>
        <v>0</v>
      </c>
    </row>
    <row r="180" customFormat="false" ht="15" hidden="false" customHeight="false" outlineLevel="0" collapsed="false">
      <c r="A180" s="208" t="s">
        <v>338</v>
      </c>
      <c r="B180" s="209" t="s">
        <v>339</v>
      </c>
      <c r="C180" s="210" t="s">
        <v>372</v>
      </c>
      <c r="D180" s="210" t="s">
        <v>277</v>
      </c>
      <c r="E180" s="210" t="s">
        <v>364</v>
      </c>
      <c r="F180" s="210"/>
      <c r="G180" s="210"/>
      <c r="H180" s="210" t="s">
        <v>365</v>
      </c>
      <c r="I180" s="210"/>
      <c r="J180" s="241" t="s">
        <v>347</v>
      </c>
    </row>
    <row r="181" customFormat="false" ht="15" hidden="false" customHeight="false" outlineLevel="0" collapsed="false">
      <c r="A181" s="246"/>
      <c r="B181" s="247"/>
      <c r="C181" s="248"/>
      <c r="D181" s="249"/>
      <c r="E181" s="250"/>
      <c r="F181" s="250"/>
      <c r="G181" s="250"/>
      <c r="H181" s="251"/>
      <c r="I181" s="251"/>
      <c r="J181" s="252" t="n">
        <f aca="false">ROUND(H181*E181,2)</f>
        <v>0</v>
      </c>
    </row>
    <row r="182" customFormat="false" ht="15" hidden="false" customHeight="false" outlineLevel="0" collapsed="false">
      <c r="A182" s="206" t="s">
        <v>373</v>
      </c>
      <c r="B182" s="206"/>
      <c r="C182" s="206"/>
      <c r="D182" s="206"/>
      <c r="E182" s="206"/>
      <c r="F182" s="206"/>
      <c r="G182" s="206"/>
      <c r="H182" s="206"/>
      <c r="I182" s="206"/>
      <c r="J182" s="207" t="n">
        <f aca="false">SUM(J180:J181)</f>
        <v>0</v>
      </c>
    </row>
    <row r="183" customFormat="false" ht="15" hidden="false" customHeight="true" outlineLevel="0" collapsed="false">
      <c r="A183" s="253" t="s">
        <v>338</v>
      </c>
      <c r="B183" s="254" t="s">
        <v>339</v>
      </c>
      <c r="C183" s="254" t="s">
        <v>280</v>
      </c>
      <c r="D183" s="210" t="s">
        <v>374</v>
      </c>
      <c r="E183" s="210"/>
      <c r="F183" s="210" t="s">
        <v>375</v>
      </c>
      <c r="G183" s="210"/>
      <c r="H183" s="210" t="s">
        <v>365</v>
      </c>
      <c r="I183" s="210"/>
      <c r="J183" s="241" t="s">
        <v>347</v>
      </c>
    </row>
    <row r="184" customFormat="false" ht="15" hidden="false" customHeight="false" outlineLevel="0" collapsed="false">
      <c r="A184" s="253"/>
      <c r="B184" s="254"/>
      <c r="C184" s="254"/>
      <c r="D184" s="255" t="s">
        <v>376</v>
      </c>
      <c r="E184" s="255" t="s">
        <v>377</v>
      </c>
      <c r="F184" s="210"/>
      <c r="G184" s="210"/>
      <c r="H184" s="210"/>
      <c r="I184" s="210"/>
      <c r="J184" s="241"/>
    </row>
    <row r="185" customFormat="false" ht="15" hidden="false" customHeight="false" outlineLevel="0" collapsed="false">
      <c r="A185" s="246"/>
      <c r="B185" s="256"/>
      <c r="C185" s="257"/>
      <c r="D185" s="258"/>
      <c r="E185" s="258"/>
      <c r="F185" s="259"/>
      <c r="G185" s="259"/>
      <c r="H185" s="260"/>
      <c r="I185" s="260"/>
      <c r="J185" s="252" t="n">
        <f aca="false">ROUND(H185*F185,2)</f>
        <v>0</v>
      </c>
    </row>
    <row r="186" customFormat="false" ht="15.75" hidden="false" customHeight="false" outlineLevel="0" collapsed="false">
      <c r="A186" s="206" t="s">
        <v>378</v>
      </c>
      <c r="B186" s="206"/>
      <c r="C186" s="206"/>
      <c r="D186" s="206"/>
      <c r="E186" s="206"/>
      <c r="F186" s="206"/>
      <c r="G186" s="206"/>
      <c r="H186" s="206"/>
      <c r="I186" s="206"/>
      <c r="J186" s="207" t="n">
        <f aca="false">SUM(J184:J185)</f>
        <v>0</v>
      </c>
    </row>
    <row r="187" customFormat="false" ht="15.75" hidden="false" customHeight="false" outlineLevel="0" collapsed="false">
      <c r="A187" s="261" t="s">
        <v>379</v>
      </c>
      <c r="B187" s="261"/>
      <c r="C187" s="261"/>
      <c r="D187" s="261"/>
      <c r="E187" s="261"/>
      <c r="F187" s="261"/>
      <c r="G187" s="261"/>
      <c r="H187" s="261"/>
      <c r="I187" s="261"/>
      <c r="J187" s="262" t="n">
        <f aca="false">J165+J170+J179+J186+J182</f>
        <v>0</v>
      </c>
    </row>
    <row r="188" customFormat="false" ht="15" hidden="false" customHeight="true" outlineLevel="0" collapsed="false">
      <c r="A188" s="185" t="s">
        <v>333</v>
      </c>
      <c r="B188" s="186" t="n">
        <v>700002</v>
      </c>
      <c r="C188" s="187" t="s">
        <v>279</v>
      </c>
      <c r="D188" s="187"/>
      <c r="E188" s="187"/>
      <c r="F188" s="187"/>
      <c r="G188" s="187"/>
      <c r="H188" s="187"/>
      <c r="I188" s="187"/>
      <c r="J188" s="187"/>
      <c r="L188" s="188"/>
    </row>
    <row r="189" customFormat="false" ht="15.75" hidden="false" customHeight="true" outlineLevel="0" collapsed="false">
      <c r="A189" s="189" t="s">
        <v>334</v>
      </c>
      <c r="B189" s="189"/>
      <c r="C189" s="190" t="s">
        <v>434</v>
      </c>
      <c r="D189" s="190"/>
      <c r="E189" s="190"/>
      <c r="F189" s="190"/>
      <c r="G189" s="191" t="s">
        <v>336</v>
      </c>
      <c r="H189" s="192" t="s">
        <v>277</v>
      </c>
      <c r="I189" s="193" t="s">
        <v>337</v>
      </c>
      <c r="J189" s="193"/>
    </row>
    <row r="190" customFormat="false" ht="15" hidden="false" customHeight="true" outlineLevel="0" collapsed="false">
      <c r="A190" s="194" t="s">
        <v>338</v>
      </c>
      <c r="B190" s="195" t="s">
        <v>339</v>
      </c>
      <c r="C190" s="195" t="s">
        <v>340</v>
      </c>
      <c r="D190" s="196" t="s">
        <v>341</v>
      </c>
      <c r="E190" s="197" t="s">
        <v>342</v>
      </c>
      <c r="F190" s="197"/>
      <c r="G190" s="197"/>
      <c r="H190" s="198" t="s">
        <v>343</v>
      </c>
      <c r="I190" s="198"/>
      <c r="J190" s="198"/>
    </row>
    <row r="191" customFormat="false" ht="15" hidden="false" customHeight="false" outlineLevel="0" collapsed="false">
      <c r="A191" s="194"/>
      <c r="B191" s="195"/>
      <c r="C191" s="195"/>
      <c r="D191" s="196"/>
      <c r="E191" s="199" t="s">
        <v>344</v>
      </c>
      <c r="F191" s="199" t="s">
        <v>345</v>
      </c>
      <c r="G191" s="199" t="s">
        <v>346</v>
      </c>
      <c r="H191" s="199" t="s">
        <v>345</v>
      </c>
      <c r="I191" s="199" t="s">
        <v>346</v>
      </c>
      <c r="J191" s="200" t="s">
        <v>347</v>
      </c>
    </row>
    <row r="192" customFormat="false" ht="15" hidden="false" customHeight="false" outlineLevel="0" collapsed="false">
      <c r="A192" s="86"/>
      <c r="B192" s="201"/>
      <c r="C192" s="202"/>
      <c r="D192" s="203"/>
      <c r="E192" s="204"/>
      <c r="F192" s="204"/>
      <c r="G192" s="204"/>
      <c r="H192" s="203"/>
      <c r="I192" s="203"/>
      <c r="J192" s="205"/>
    </row>
    <row r="193" customFormat="false" ht="15" hidden="false" customHeight="false" outlineLevel="0" collapsed="false">
      <c r="A193" s="206" t="s">
        <v>348</v>
      </c>
      <c r="B193" s="206"/>
      <c r="C193" s="206"/>
      <c r="D193" s="206"/>
      <c r="E193" s="206"/>
      <c r="F193" s="206"/>
      <c r="G193" s="206"/>
      <c r="H193" s="206"/>
      <c r="I193" s="206"/>
      <c r="J193" s="207" t="n">
        <f aca="false">SUM(J191:J192)</f>
        <v>0</v>
      </c>
    </row>
    <row r="194" customFormat="false" ht="22.5" hidden="false" customHeight="true" outlineLevel="0" collapsed="false">
      <c r="A194" s="208" t="s">
        <v>338</v>
      </c>
      <c r="B194" s="209" t="s">
        <v>339</v>
      </c>
      <c r="C194" s="210" t="s">
        <v>349</v>
      </c>
      <c r="D194" s="210" t="s">
        <v>277</v>
      </c>
      <c r="E194" s="210" t="s">
        <v>49</v>
      </c>
      <c r="F194" s="211" t="s">
        <v>350</v>
      </c>
      <c r="G194" s="211" t="s">
        <v>351</v>
      </c>
      <c r="H194" s="212" t="s">
        <v>352</v>
      </c>
      <c r="I194" s="212"/>
      <c r="J194" s="213" t="s">
        <v>353</v>
      </c>
    </row>
    <row r="195" customFormat="false" ht="15" hidden="false" customHeight="false" outlineLevel="0" collapsed="false">
      <c r="A195" s="214" t="s">
        <v>415</v>
      </c>
      <c r="B195" s="201" t="n">
        <v>247</v>
      </c>
      <c r="C195" s="202" t="s">
        <v>416</v>
      </c>
      <c r="D195" s="215" t="s">
        <v>417</v>
      </c>
      <c r="E195" s="216" t="n">
        <v>5</v>
      </c>
      <c r="F195" s="217"/>
      <c r="G195" s="218"/>
      <c r="H195" s="217" t="n">
        <f aca="false">F195*(1+G195)</f>
        <v>0</v>
      </c>
      <c r="I195" s="217"/>
      <c r="J195" s="219" t="n">
        <f aca="false">TRUNC(H195*E195,2)</f>
        <v>0</v>
      </c>
    </row>
    <row r="196" customFormat="false" ht="15" hidden="false" customHeight="false" outlineLevel="0" collapsed="false">
      <c r="A196" s="86" t="s">
        <v>415</v>
      </c>
      <c r="B196" s="220" t="n">
        <v>2436</v>
      </c>
      <c r="C196" s="221" t="s">
        <v>418</v>
      </c>
      <c r="D196" s="222" t="s">
        <v>417</v>
      </c>
      <c r="E196" s="223" t="n">
        <v>5</v>
      </c>
      <c r="F196" s="224"/>
      <c r="G196" s="225"/>
      <c r="H196" s="224" t="n">
        <f aca="false">F196*(1+G196)</f>
        <v>0</v>
      </c>
      <c r="I196" s="224"/>
      <c r="J196" s="226" t="n">
        <f aca="false">TRUNC(H196*E196,2)</f>
        <v>0</v>
      </c>
    </row>
    <row r="197" customFormat="false" ht="22.5" hidden="false" customHeight="false" outlineLevel="0" collapsed="false">
      <c r="A197" s="86" t="s">
        <v>415</v>
      </c>
      <c r="B197" s="220" t="n">
        <v>4083</v>
      </c>
      <c r="C197" s="221" t="s">
        <v>419</v>
      </c>
      <c r="D197" s="222" t="s">
        <v>417</v>
      </c>
      <c r="E197" s="223" t="n">
        <v>5</v>
      </c>
      <c r="F197" s="224"/>
      <c r="G197" s="225"/>
      <c r="H197" s="224" t="n">
        <f aca="false">F197*(1+G197)</f>
        <v>0</v>
      </c>
      <c r="I197" s="224"/>
      <c r="J197" s="226" t="n">
        <f aca="false">TRUNC(H197*E197,2)</f>
        <v>0</v>
      </c>
    </row>
    <row r="198" customFormat="false" ht="22.5" hidden="false" customHeight="false" outlineLevel="0" collapsed="false">
      <c r="A198" s="227" t="s">
        <v>217</v>
      </c>
      <c r="B198" s="228" t="n">
        <v>10132</v>
      </c>
      <c r="C198" s="229" t="s">
        <v>420</v>
      </c>
      <c r="D198" s="230" t="s">
        <v>417</v>
      </c>
      <c r="E198" s="231" t="n">
        <v>5</v>
      </c>
      <c r="F198" s="232"/>
      <c r="G198" s="233"/>
      <c r="H198" s="232" t="n">
        <f aca="false">F198*(1+G198)</f>
        <v>0</v>
      </c>
      <c r="I198" s="232"/>
      <c r="J198" s="234" t="n">
        <f aca="false">TRUNC(H198*E198,2)</f>
        <v>0</v>
      </c>
    </row>
    <row r="199" customFormat="false" ht="15" hidden="false" customHeight="false" outlineLevel="0" collapsed="false">
      <c r="A199" s="206" t="s">
        <v>359</v>
      </c>
      <c r="B199" s="206"/>
      <c r="C199" s="206"/>
      <c r="D199" s="206"/>
      <c r="E199" s="206"/>
      <c r="F199" s="206"/>
      <c r="G199" s="206"/>
      <c r="H199" s="206"/>
      <c r="I199" s="206"/>
      <c r="J199" s="235" t="n">
        <f aca="false">SUM(J194:J198)</f>
        <v>0</v>
      </c>
      <c r="L199" s="236"/>
    </row>
    <row r="200" customFormat="false" ht="15" hidden="false" customHeight="false" outlineLevel="0" collapsed="false">
      <c r="A200" s="237" t="s">
        <v>360</v>
      </c>
      <c r="B200" s="237"/>
      <c r="C200" s="237"/>
      <c r="D200" s="237"/>
      <c r="E200" s="237"/>
      <c r="F200" s="237"/>
      <c r="G200" s="237"/>
      <c r="H200" s="237"/>
      <c r="I200" s="238" t="n">
        <v>0.05</v>
      </c>
      <c r="J200" s="239" t="n">
        <f aca="false">ROUND(J199*I200,2)</f>
        <v>0</v>
      </c>
    </row>
    <row r="201" customFormat="false" ht="15" hidden="false" customHeight="false" outlineLevel="0" collapsed="false">
      <c r="A201" s="240" t="s">
        <v>361</v>
      </c>
      <c r="B201" s="240"/>
      <c r="C201" s="240"/>
      <c r="D201" s="240"/>
      <c r="E201" s="240"/>
      <c r="F201" s="240"/>
      <c r="G201" s="240"/>
      <c r="H201" s="240"/>
      <c r="I201" s="240"/>
      <c r="J201" s="157" t="n">
        <v>1</v>
      </c>
    </row>
    <row r="202" customFormat="false" ht="15" hidden="false" customHeight="false" outlineLevel="0" collapsed="false">
      <c r="A202" s="206" t="s">
        <v>362</v>
      </c>
      <c r="B202" s="206"/>
      <c r="C202" s="206"/>
      <c r="D202" s="206"/>
      <c r="E202" s="206"/>
      <c r="F202" s="206"/>
      <c r="G202" s="206"/>
      <c r="H202" s="206"/>
      <c r="I202" s="206"/>
      <c r="J202" s="207" t="n">
        <f aca="false">ROUND((J193+J199+J200)/J201,2)</f>
        <v>0</v>
      </c>
    </row>
    <row r="203" customFormat="false" ht="15" hidden="false" customHeight="false" outlineLevel="0" collapsed="false">
      <c r="A203" s="208" t="s">
        <v>338</v>
      </c>
      <c r="B203" s="209" t="s">
        <v>339</v>
      </c>
      <c r="C203" s="210" t="s">
        <v>363</v>
      </c>
      <c r="D203" s="210" t="s">
        <v>277</v>
      </c>
      <c r="E203" s="210" t="s">
        <v>364</v>
      </c>
      <c r="F203" s="210"/>
      <c r="G203" s="210"/>
      <c r="H203" s="210" t="s">
        <v>365</v>
      </c>
      <c r="I203" s="210"/>
      <c r="J203" s="241" t="s">
        <v>347</v>
      </c>
    </row>
    <row r="204" customFormat="false" ht="33.75" hidden="false" customHeight="false" outlineLevel="0" collapsed="false">
      <c r="A204" s="214" t="s">
        <v>415</v>
      </c>
      <c r="B204" s="201" t="n">
        <v>412</v>
      </c>
      <c r="C204" s="221" t="s">
        <v>422</v>
      </c>
      <c r="D204" s="222" t="s">
        <v>145</v>
      </c>
      <c r="E204" s="242" t="n">
        <v>2</v>
      </c>
      <c r="F204" s="242"/>
      <c r="G204" s="242"/>
      <c r="H204" s="224"/>
      <c r="I204" s="224"/>
      <c r="J204" s="219" t="n">
        <f aca="false">ROUND(H204*E204,2)</f>
        <v>0</v>
      </c>
    </row>
    <row r="205" customFormat="false" ht="15" hidden="false" customHeight="false" outlineLevel="0" collapsed="false">
      <c r="A205" s="86" t="s">
        <v>435</v>
      </c>
      <c r="B205" s="220" t="n">
        <v>4639</v>
      </c>
      <c r="C205" s="221" t="s">
        <v>436</v>
      </c>
      <c r="D205" s="222" t="s">
        <v>112</v>
      </c>
      <c r="E205" s="283" t="n">
        <v>1</v>
      </c>
      <c r="F205" s="283"/>
      <c r="G205" s="283"/>
      <c r="H205" s="224"/>
      <c r="I205" s="224"/>
      <c r="J205" s="226" t="n">
        <f aca="false">ROUND(H205*E205,2)</f>
        <v>0</v>
      </c>
    </row>
    <row r="206" customFormat="false" ht="15" hidden="false" customHeight="false" outlineLevel="0" collapsed="false">
      <c r="A206" s="86" t="s">
        <v>435</v>
      </c>
      <c r="B206" s="220" t="n">
        <v>2637</v>
      </c>
      <c r="C206" s="221" t="s">
        <v>437</v>
      </c>
      <c r="D206" s="222" t="s">
        <v>112</v>
      </c>
      <c r="E206" s="283" t="n">
        <v>4</v>
      </c>
      <c r="F206" s="283"/>
      <c r="G206" s="283"/>
      <c r="H206" s="224"/>
      <c r="I206" s="224"/>
      <c r="J206" s="226" t="n">
        <f aca="false">ROUND(H206*E206,2)</f>
        <v>0</v>
      </c>
    </row>
    <row r="207" customFormat="false" ht="45" hidden="false" customHeight="false" outlineLevel="0" collapsed="false">
      <c r="A207" s="86" t="s">
        <v>415</v>
      </c>
      <c r="B207" s="220" t="n">
        <v>442</v>
      </c>
      <c r="C207" s="221" t="s">
        <v>438</v>
      </c>
      <c r="D207" s="222" t="s">
        <v>145</v>
      </c>
      <c r="E207" s="283" t="n">
        <v>2</v>
      </c>
      <c r="F207" s="283"/>
      <c r="G207" s="283"/>
      <c r="H207" s="224"/>
      <c r="I207" s="224"/>
      <c r="J207" s="226" t="n">
        <f aca="false">ROUND(H207*E207,2)</f>
        <v>0</v>
      </c>
    </row>
    <row r="208" customFormat="false" ht="22.5" hidden="false" customHeight="false" outlineLevel="0" collapsed="false">
      <c r="A208" s="86" t="s">
        <v>415</v>
      </c>
      <c r="B208" s="220" t="n">
        <v>421</v>
      </c>
      <c r="C208" s="221" t="s">
        <v>439</v>
      </c>
      <c r="D208" s="222" t="s">
        <v>145</v>
      </c>
      <c r="E208" s="283" t="n">
        <v>1</v>
      </c>
      <c r="F208" s="283"/>
      <c r="G208" s="283"/>
      <c r="H208" s="224"/>
      <c r="I208" s="224"/>
      <c r="J208" s="226" t="n">
        <f aca="false">ROUND(H208*E208,2)</f>
        <v>0</v>
      </c>
    </row>
    <row r="209" customFormat="false" ht="15" hidden="false" customHeight="false" outlineLevel="0" collapsed="false">
      <c r="A209" s="86" t="s">
        <v>435</v>
      </c>
      <c r="B209" s="220" t="n">
        <v>3230</v>
      </c>
      <c r="C209" s="221" t="s">
        <v>440</v>
      </c>
      <c r="D209" s="222" t="s">
        <v>441</v>
      </c>
      <c r="E209" s="283" t="n">
        <v>1</v>
      </c>
      <c r="F209" s="283"/>
      <c r="G209" s="283"/>
      <c r="H209" s="224"/>
      <c r="I209" s="224"/>
      <c r="J209" s="226" t="n">
        <f aca="false">ROUND(H209*E209,2)</f>
        <v>0</v>
      </c>
    </row>
    <row r="210" customFormat="false" ht="15" hidden="false" customHeight="false" outlineLevel="0" collapsed="false">
      <c r="A210" s="206" t="s">
        <v>367</v>
      </c>
      <c r="B210" s="206"/>
      <c r="C210" s="206"/>
      <c r="D210" s="206"/>
      <c r="E210" s="206"/>
      <c r="F210" s="206"/>
      <c r="G210" s="206"/>
      <c r="H210" s="206"/>
      <c r="I210" s="206"/>
      <c r="J210" s="207" t="n">
        <f aca="false">SUM(J203:J209)</f>
        <v>0</v>
      </c>
    </row>
    <row r="211" customFormat="false" ht="15" hidden="false" customHeight="false" outlineLevel="0" collapsed="false">
      <c r="A211" s="208" t="s">
        <v>338</v>
      </c>
      <c r="B211" s="209" t="s">
        <v>339</v>
      </c>
      <c r="C211" s="210" t="s">
        <v>368</v>
      </c>
      <c r="D211" s="210" t="s">
        <v>277</v>
      </c>
      <c r="E211" s="210" t="s">
        <v>364</v>
      </c>
      <c r="F211" s="210"/>
      <c r="G211" s="210"/>
      <c r="H211" s="210" t="s">
        <v>365</v>
      </c>
      <c r="I211" s="210"/>
      <c r="J211" s="241" t="s">
        <v>347</v>
      </c>
    </row>
    <row r="212" customFormat="false" ht="45" hidden="false" customHeight="false" outlineLevel="0" collapsed="false">
      <c r="A212" s="214" t="s">
        <v>415</v>
      </c>
      <c r="B212" s="285" t="n">
        <v>101555</v>
      </c>
      <c r="C212" s="202" t="s">
        <v>424</v>
      </c>
      <c r="D212" s="215" t="s">
        <v>145</v>
      </c>
      <c r="E212" s="242" t="n">
        <v>1</v>
      </c>
      <c r="F212" s="242"/>
      <c r="G212" s="242"/>
      <c r="H212" s="217"/>
      <c r="I212" s="217"/>
      <c r="J212" s="219" t="n">
        <f aca="false">ROUND(H212*E212,2)</f>
        <v>0</v>
      </c>
    </row>
    <row r="213" customFormat="false" ht="78.75" hidden="false" customHeight="false" outlineLevel="0" collapsed="false">
      <c r="A213" s="86" t="s">
        <v>415</v>
      </c>
      <c r="B213" s="286" t="n">
        <v>100585</v>
      </c>
      <c r="C213" s="221" t="s">
        <v>442</v>
      </c>
      <c r="D213" s="222" t="s">
        <v>145</v>
      </c>
      <c r="E213" s="287" t="n">
        <v>1</v>
      </c>
      <c r="F213" s="287"/>
      <c r="G213" s="287"/>
      <c r="H213" s="224"/>
      <c r="I213" s="224"/>
      <c r="J213" s="226" t="n">
        <f aca="false">ROUND(H213*E213,2)</f>
        <v>0</v>
      </c>
      <c r="L213" s="245"/>
    </row>
    <row r="214" customFormat="false" ht="33.75" hidden="false" customHeight="true" outlineLevel="0" collapsed="false">
      <c r="A214" s="86" t="s">
        <v>217</v>
      </c>
      <c r="B214" s="286" t="n">
        <v>30104</v>
      </c>
      <c r="C214" s="221" t="s">
        <v>443</v>
      </c>
      <c r="D214" s="222" t="s">
        <v>220</v>
      </c>
      <c r="E214" s="283" t="n">
        <v>5</v>
      </c>
      <c r="F214" s="283"/>
      <c r="G214" s="283"/>
      <c r="H214" s="224"/>
      <c r="I214" s="224"/>
      <c r="J214" s="226" t="n">
        <f aca="false">ROUND(H214*E214,2)</f>
        <v>0</v>
      </c>
      <c r="L214" s="245"/>
    </row>
    <row r="215" customFormat="false" ht="33.75" hidden="false" customHeight="true" outlineLevel="0" collapsed="false">
      <c r="A215" s="86" t="s">
        <v>217</v>
      </c>
      <c r="B215" s="286" t="n">
        <v>40235</v>
      </c>
      <c r="C215" s="221" t="s">
        <v>426</v>
      </c>
      <c r="D215" s="222" t="s">
        <v>220</v>
      </c>
      <c r="E215" s="283" t="n">
        <v>4</v>
      </c>
      <c r="F215" s="283"/>
      <c r="G215" s="283"/>
      <c r="H215" s="224"/>
      <c r="I215" s="224"/>
      <c r="J215" s="226" t="n">
        <f aca="false">ROUND(H215*E215,2)</f>
        <v>0</v>
      </c>
      <c r="L215" s="245"/>
    </row>
    <row r="216" customFormat="false" ht="123.75" hidden="false" customHeight="false" outlineLevel="0" collapsed="false">
      <c r="A216" s="86" t="s">
        <v>429</v>
      </c>
      <c r="B216" s="286" t="s">
        <v>430</v>
      </c>
      <c r="C216" s="221" t="s">
        <v>431</v>
      </c>
      <c r="D216" s="222" t="s">
        <v>82</v>
      </c>
      <c r="E216" s="283" t="n">
        <v>1.59</v>
      </c>
      <c r="F216" s="283"/>
      <c r="G216" s="283"/>
      <c r="H216" s="224"/>
      <c r="I216" s="224"/>
      <c r="J216" s="226" t="n">
        <f aca="false">ROUND(H216*E216,2)</f>
        <v>0</v>
      </c>
      <c r="L216" s="245"/>
    </row>
    <row r="217" customFormat="false" ht="123.75" hidden="false" customHeight="false" outlineLevel="0" collapsed="false">
      <c r="A217" s="86" t="s">
        <v>429</v>
      </c>
      <c r="B217" s="286" t="s">
        <v>432</v>
      </c>
      <c r="C217" s="221" t="s">
        <v>433</v>
      </c>
      <c r="D217" s="222" t="s">
        <v>82</v>
      </c>
      <c r="E217" s="284" t="n">
        <v>1.59</v>
      </c>
      <c r="F217" s="284"/>
      <c r="G217" s="284"/>
      <c r="H217" s="224"/>
      <c r="I217" s="224"/>
      <c r="J217" s="226" t="n">
        <f aca="false">ROUND(H217*E217,2)</f>
        <v>0</v>
      </c>
      <c r="L217" s="245"/>
    </row>
    <row r="218" customFormat="false" ht="15" hidden="false" customHeight="false" outlineLevel="0" collapsed="false">
      <c r="A218" s="206" t="s">
        <v>371</v>
      </c>
      <c r="B218" s="206"/>
      <c r="C218" s="206"/>
      <c r="D218" s="206"/>
      <c r="E218" s="206"/>
      <c r="F218" s="206"/>
      <c r="G218" s="206"/>
      <c r="H218" s="206"/>
      <c r="I218" s="206"/>
      <c r="J218" s="207" t="n">
        <f aca="false">SUM(J211:J217)</f>
        <v>0</v>
      </c>
    </row>
    <row r="219" customFormat="false" ht="15" hidden="false" customHeight="false" outlineLevel="0" collapsed="false">
      <c r="A219" s="208" t="s">
        <v>338</v>
      </c>
      <c r="B219" s="209" t="s">
        <v>339</v>
      </c>
      <c r="C219" s="210" t="s">
        <v>372</v>
      </c>
      <c r="D219" s="210" t="s">
        <v>277</v>
      </c>
      <c r="E219" s="210" t="s">
        <v>364</v>
      </c>
      <c r="F219" s="210"/>
      <c r="G219" s="210"/>
      <c r="H219" s="210" t="s">
        <v>365</v>
      </c>
      <c r="I219" s="210"/>
      <c r="J219" s="241" t="s">
        <v>347</v>
      </c>
    </row>
    <row r="220" customFormat="false" ht="15" hidden="false" customHeight="false" outlineLevel="0" collapsed="false">
      <c r="A220" s="246"/>
      <c r="B220" s="247"/>
      <c r="C220" s="248"/>
      <c r="D220" s="249"/>
      <c r="E220" s="250"/>
      <c r="F220" s="250"/>
      <c r="G220" s="250"/>
      <c r="H220" s="251"/>
      <c r="I220" s="251"/>
      <c r="J220" s="252" t="n">
        <f aca="false">ROUND(H220*E220,2)</f>
        <v>0</v>
      </c>
    </row>
    <row r="221" customFormat="false" ht="15" hidden="false" customHeight="false" outlineLevel="0" collapsed="false">
      <c r="A221" s="206" t="s">
        <v>373</v>
      </c>
      <c r="B221" s="206"/>
      <c r="C221" s="206"/>
      <c r="D221" s="206"/>
      <c r="E221" s="206"/>
      <c r="F221" s="206"/>
      <c r="G221" s="206"/>
      <c r="H221" s="206"/>
      <c r="I221" s="206"/>
      <c r="J221" s="207" t="n">
        <f aca="false">SUM(J219:J220)</f>
        <v>0</v>
      </c>
    </row>
    <row r="222" customFormat="false" ht="15" hidden="false" customHeight="true" outlineLevel="0" collapsed="false">
      <c r="A222" s="253" t="s">
        <v>338</v>
      </c>
      <c r="B222" s="254" t="s">
        <v>339</v>
      </c>
      <c r="C222" s="254" t="s">
        <v>280</v>
      </c>
      <c r="D222" s="210" t="s">
        <v>374</v>
      </c>
      <c r="E222" s="210"/>
      <c r="F222" s="210" t="s">
        <v>375</v>
      </c>
      <c r="G222" s="210"/>
      <c r="H222" s="210" t="s">
        <v>365</v>
      </c>
      <c r="I222" s="210"/>
      <c r="J222" s="241" t="s">
        <v>347</v>
      </c>
    </row>
    <row r="223" customFormat="false" ht="15" hidden="false" customHeight="false" outlineLevel="0" collapsed="false">
      <c r="A223" s="253"/>
      <c r="B223" s="254"/>
      <c r="C223" s="254"/>
      <c r="D223" s="255" t="s">
        <v>376</v>
      </c>
      <c r="E223" s="255" t="s">
        <v>377</v>
      </c>
      <c r="F223" s="210"/>
      <c r="G223" s="210"/>
      <c r="H223" s="210"/>
      <c r="I223" s="210"/>
      <c r="J223" s="241"/>
    </row>
    <row r="224" customFormat="false" ht="15" hidden="false" customHeight="false" outlineLevel="0" collapsed="false">
      <c r="A224" s="246"/>
      <c r="B224" s="256"/>
      <c r="C224" s="257"/>
      <c r="D224" s="258"/>
      <c r="E224" s="258"/>
      <c r="F224" s="259"/>
      <c r="G224" s="259"/>
      <c r="H224" s="260"/>
      <c r="I224" s="260"/>
      <c r="J224" s="252" t="n">
        <f aca="false">ROUND(H224*F224,2)</f>
        <v>0</v>
      </c>
    </row>
    <row r="225" customFormat="false" ht="15.75" hidden="false" customHeight="false" outlineLevel="0" collapsed="false">
      <c r="A225" s="206" t="s">
        <v>378</v>
      </c>
      <c r="B225" s="206"/>
      <c r="C225" s="206"/>
      <c r="D225" s="206"/>
      <c r="E225" s="206"/>
      <c r="F225" s="206"/>
      <c r="G225" s="206"/>
      <c r="H225" s="206"/>
      <c r="I225" s="206"/>
      <c r="J225" s="207" t="n">
        <f aca="false">SUM(J223:J224)</f>
        <v>0</v>
      </c>
    </row>
    <row r="226" customFormat="false" ht="15.75" hidden="false" customHeight="false" outlineLevel="0" collapsed="false">
      <c r="A226" s="261" t="s">
        <v>379</v>
      </c>
      <c r="B226" s="261"/>
      <c r="C226" s="261"/>
      <c r="D226" s="261"/>
      <c r="E226" s="261"/>
      <c r="F226" s="261"/>
      <c r="G226" s="261"/>
      <c r="H226" s="261"/>
      <c r="I226" s="261"/>
      <c r="J226" s="262" t="n">
        <f aca="false">J202+J210+J218+J225+J221</f>
        <v>0</v>
      </c>
    </row>
    <row r="227" customFormat="false" ht="15" hidden="false" customHeight="true" outlineLevel="0" collapsed="false">
      <c r="A227" s="185" t="s">
        <v>333</v>
      </c>
      <c r="B227" s="186" t="n">
        <v>910001</v>
      </c>
      <c r="C227" s="187" t="s">
        <v>294</v>
      </c>
      <c r="D227" s="187"/>
      <c r="E227" s="187"/>
      <c r="F227" s="187"/>
      <c r="G227" s="187"/>
      <c r="H227" s="187"/>
      <c r="I227" s="187"/>
      <c r="J227" s="187"/>
      <c r="L227" s="188"/>
    </row>
    <row r="228" customFormat="false" ht="15.75" hidden="false" customHeight="true" outlineLevel="0" collapsed="false">
      <c r="A228" s="189" t="s">
        <v>334</v>
      </c>
      <c r="B228" s="189"/>
      <c r="C228" s="190" t="s">
        <v>335</v>
      </c>
      <c r="D228" s="190"/>
      <c r="E228" s="190"/>
      <c r="F228" s="190"/>
      <c r="G228" s="191" t="s">
        <v>336</v>
      </c>
      <c r="H228" s="192" t="s">
        <v>155</v>
      </c>
      <c r="I228" s="193" t="s">
        <v>337</v>
      </c>
      <c r="J228" s="193"/>
    </row>
    <row r="229" customFormat="false" ht="15" hidden="false" customHeight="true" outlineLevel="0" collapsed="false">
      <c r="A229" s="194" t="s">
        <v>338</v>
      </c>
      <c r="B229" s="195" t="s">
        <v>339</v>
      </c>
      <c r="C229" s="195" t="s">
        <v>340</v>
      </c>
      <c r="D229" s="196" t="s">
        <v>341</v>
      </c>
      <c r="E229" s="197" t="s">
        <v>342</v>
      </c>
      <c r="F229" s="197"/>
      <c r="G229" s="197"/>
      <c r="H229" s="198" t="s">
        <v>343</v>
      </c>
      <c r="I229" s="198"/>
      <c r="J229" s="198"/>
    </row>
    <row r="230" customFormat="false" ht="15" hidden="false" customHeight="false" outlineLevel="0" collapsed="false">
      <c r="A230" s="194"/>
      <c r="B230" s="195"/>
      <c r="C230" s="195"/>
      <c r="D230" s="196"/>
      <c r="E230" s="199" t="s">
        <v>344</v>
      </c>
      <c r="F230" s="199" t="s">
        <v>345</v>
      </c>
      <c r="G230" s="199" t="s">
        <v>346</v>
      </c>
      <c r="H230" s="199" t="s">
        <v>345</v>
      </c>
      <c r="I230" s="199" t="s">
        <v>346</v>
      </c>
      <c r="J230" s="200" t="s">
        <v>347</v>
      </c>
    </row>
    <row r="231" customFormat="false" ht="15" hidden="false" customHeight="false" outlineLevel="0" collapsed="false">
      <c r="A231" s="86"/>
      <c r="B231" s="201"/>
      <c r="C231" s="202"/>
      <c r="D231" s="203"/>
      <c r="E231" s="204"/>
      <c r="F231" s="204"/>
      <c r="G231" s="204"/>
      <c r="H231" s="203"/>
      <c r="I231" s="203"/>
      <c r="J231" s="205"/>
    </row>
    <row r="232" customFormat="false" ht="15" hidden="false" customHeight="false" outlineLevel="0" collapsed="false">
      <c r="A232" s="206" t="s">
        <v>348</v>
      </c>
      <c r="B232" s="206"/>
      <c r="C232" s="206"/>
      <c r="D232" s="206"/>
      <c r="E232" s="206"/>
      <c r="F232" s="206"/>
      <c r="G232" s="206"/>
      <c r="H232" s="206"/>
      <c r="I232" s="206"/>
      <c r="J232" s="207" t="n">
        <f aca="false">SUM(J230:J231)</f>
        <v>0</v>
      </c>
    </row>
    <row r="233" customFormat="false" ht="22.5" hidden="false" customHeight="true" outlineLevel="0" collapsed="false">
      <c r="A233" s="208" t="s">
        <v>338</v>
      </c>
      <c r="B233" s="209" t="s">
        <v>339</v>
      </c>
      <c r="C233" s="210" t="s">
        <v>349</v>
      </c>
      <c r="D233" s="210" t="s">
        <v>277</v>
      </c>
      <c r="E233" s="210" t="s">
        <v>49</v>
      </c>
      <c r="F233" s="211" t="s">
        <v>350</v>
      </c>
      <c r="G233" s="211" t="s">
        <v>351</v>
      </c>
      <c r="H233" s="212" t="s">
        <v>352</v>
      </c>
      <c r="I233" s="212"/>
      <c r="J233" s="213" t="s">
        <v>353</v>
      </c>
    </row>
    <row r="234" customFormat="false" ht="15" hidden="false" customHeight="false" outlineLevel="0" collapsed="false">
      <c r="A234" s="214" t="s">
        <v>106</v>
      </c>
      <c r="B234" s="201" t="s">
        <v>444</v>
      </c>
      <c r="C234" s="202" t="s">
        <v>445</v>
      </c>
      <c r="D234" s="215" t="s">
        <v>446</v>
      </c>
      <c r="E234" s="216" t="n">
        <v>0.5</v>
      </c>
      <c r="F234" s="217"/>
      <c r="G234" s="218"/>
      <c r="H234" s="217" t="n">
        <f aca="false">F234*(1+G234)</f>
        <v>0</v>
      </c>
      <c r="I234" s="217"/>
      <c r="J234" s="219" t="n">
        <f aca="false">ROUND(H234*E234,2)</f>
        <v>0</v>
      </c>
    </row>
    <row r="235" customFormat="false" ht="15" hidden="false" customHeight="false" outlineLevel="0" collapsed="false">
      <c r="A235" s="86" t="s">
        <v>106</v>
      </c>
      <c r="B235" s="220" t="s">
        <v>447</v>
      </c>
      <c r="C235" s="221" t="s">
        <v>448</v>
      </c>
      <c r="D235" s="222" t="s">
        <v>446</v>
      </c>
      <c r="E235" s="223" t="n">
        <v>0.4</v>
      </c>
      <c r="F235" s="224"/>
      <c r="G235" s="225"/>
      <c r="H235" s="224" t="n">
        <f aca="false">F235*(1+G235)</f>
        <v>0</v>
      </c>
      <c r="I235" s="224"/>
      <c r="J235" s="226" t="n">
        <f aca="false">ROUND(H235*E235,2)</f>
        <v>0</v>
      </c>
    </row>
    <row r="236" customFormat="false" ht="15" hidden="false" customHeight="false" outlineLevel="0" collapsed="false">
      <c r="A236" s="86" t="s">
        <v>106</v>
      </c>
      <c r="B236" s="220" t="s">
        <v>449</v>
      </c>
      <c r="C236" s="221" t="s">
        <v>450</v>
      </c>
      <c r="D236" s="222" t="s">
        <v>446</v>
      </c>
      <c r="E236" s="223" t="n">
        <v>1</v>
      </c>
      <c r="F236" s="224"/>
      <c r="G236" s="225"/>
      <c r="H236" s="224" t="n">
        <f aca="false">F236*(1+G236)</f>
        <v>0</v>
      </c>
      <c r="I236" s="224"/>
      <c r="J236" s="226" t="n">
        <f aca="false">ROUND(H236*E236,2)</f>
        <v>0</v>
      </c>
    </row>
    <row r="237" customFormat="false" ht="15" hidden="false" customHeight="false" outlineLevel="0" collapsed="false">
      <c r="A237" s="86" t="s">
        <v>106</v>
      </c>
      <c r="B237" s="220" t="s">
        <v>451</v>
      </c>
      <c r="C237" s="221" t="s">
        <v>452</v>
      </c>
      <c r="D237" s="222" t="s">
        <v>446</v>
      </c>
      <c r="E237" s="223" t="n">
        <v>0.5</v>
      </c>
      <c r="F237" s="224"/>
      <c r="G237" s="225"/>
      <c r="H237" s="224" t="n">
        <f aca="false">F237*(1+G237)</f>
        <v>0</v>
      </c>
      <c r="I237" s="224"/>
      <c r="J237" s="226" t="n">
        <f aca="false">ROUND(H237*E237,2)</f>
        <v>0</v>
      </c>
    </row>
    <row r="238" customFormat="false" ht="15" hidden="false" customHeight="false" outlineLevel="0" collapsed="false">
      <c r="A238" s="86" t="s">
        <v>106</v>
      </c>
      <c r="B238" s="220" t="s">
        <v>453</v>
      </c>
      <c r="C238" s="221" t="s">
        <v>454</v>
      </c>
      <c r="D238" s="222" t="s">
        <v>446</v>
      </c>
      <c r="E238" s="223" t="n">
        <v>0.5</v>
      </c>
      <c r="F238" s="224"/>
      <c r="G238" s="225"/>
      <c r="H238" s="224" t="n">
        <f aca="false">F238*(1+G238)</f>
        <v>0</v>
      </c>
      <c r="I238" s="224"/>
      <c r="J238" s="226" t="n">
        <f aca="false">ROUND(H238*E238,2)</f>
        <v>0</v>
      </c>
    </row>
    <row r="239" customFormat="false" ht="15" hidden="false" customHeight="false" outlineLevel="0" collapsed="false">
      <c r="A239" s="206" t="s">
        <v>359</v>
      </c>
      <c r="B239" s="206"/>
      <c r="C239" s="206"/>
      <c r="D239" s="206"/>
      <c r="E239" s="206"/>
      <c r="F239" s="206"/>
      <c r="G239" s="206"/>
      <c r="H239" s="206"/>
      <c r="I239" s="206"/>
      <c r="J239" s="235" t="n">
        <f aca="false">SUM(J233:J238)</f>
        <v>0</v>
      </c>
      <c r="L239" s="236"/>
    </row>
    <row r="240" customFormat="false" ht="15" hidden="false" customHeight="false" outlineLevel="0" collapsed="false">
      <c r="A240" s="237" t="s">
        <v>360</v>
      </c>
      <c r="B240" s="237"/>
      <c r="C240" s="237"/>
      <c r="D240" s="237"/>
      <c r="E240" s="237"/>
      <c r="F240" s="237"/>
      <c r="G240" s="237"/>
      <c r="H240" s="237"/>
      <c r="I240" s="238" t="n">
        <v>0</v>
      </c>
      <c r="J240" s="239" t="n">
        <f aca="false">ROUND(J239*I240,2)</f>
        <v>0</v>
      </c>
    </row>
    <row r="241" customFormat="false" ht="15" hidden="false" customHeight="false" outlineLevel="0" collapsed="false">
      <c r="A241" s="240" t="s">
        <v>361</v>
      </c>
      <c r="B241" s="240"/>
      <c r="C241" s="240"/>
      <c r="D241" s="240"/>
      <c r="E241" s="240"/>
      <c r="F241" s="240"/>
      <c r="G241" s="240"/>
      <c r="H241" s="240"/>
      <c r="I241" s="240"/>
      <c r="J241" s="157" t="n">
        <v>1</v>
      </c>
    </row>
    <row r="242" customFormat="false" ht="15" hidden="false" customHeight="false" outlineLevel="0" collapsed="false">
      <c r="A242" s="206" t="s">
        <v>362</v>
      </c>
      <c r="B242" s="206"/>
      <c r="C242" s="206"/>
      <c r="D242" s="206"/>
      <c r="E242" s="206"/>
      <c r="F242" s="206"/>
      <c r="G242" s="206"/>
      <c r="H242" s="206"/>
      <c r="I242" s="206"/>
      <c r="J242" s="207" t="n">
        <f aca="false">ROUND((J232+J239+J240)/J241,2)</f>
        <v>0</v>
      </c>
    </row>
    <row r="243" customFormat="false" ht="15" hidden="false" customHeight="false" outlineLevel="0" collapsed="false">
      <c r="A243" s="208" t="s">
        <v>338</v>
      </c>
      <c r="B243" s="209" t="s">
        <v>339</v>
      </c>
      <c r="C243" s="210" t="s">
        <v>363</v>
      </c>
      <c r="D243" s="210" t="s">
        <v>277</v>
      </c>
      <c r="E243" s="210" t="s">
        <v>364</v>
      </c>
      <c r="F243" s="210"/>
      <c r="G243" s="210"/>
      <c r="H243" s="210" t="s">
        <v>365</v>
      </c>
      <c r="I243" s="210"/>
      <c r="J243" s="241" t="s">
        <v>347</v>
      </c>
    </row>
    <row r="244" customFormat="false" ht="22.5" hidden="false" customHeight="false" outlineLevel="0" collapsed="false">
      <c r="A244" s="86" t="s">
        <v>55</v>
      </c>
      <c r="B244" s="220" t="n">
        <v>10587</v>
      </c>
      <c r="C244" s="202" t="s">
        <v>455</v>
      </c>
      <c r="D244" s="215" t="s">
        <v>61</v>
      </c>
      <c r="E244" s="242" t="n">
        <v>0.5</v>
      </c>
      <c r="F244" s="242"/>
      <c r="G244" s="242"/>
      <c r="H244" s="217"/>
      <c r="I244" s="217"/>
      <c r="J244" s="219" t="n">
        <f aca="false">ROUND(H244*E244,2)</f>
        <v>0</v>
      </c>
    </row>
    <row r="245" customFormat="false" ht="22.5" hidden="false" customHeight="false" outlineLevel="0" collapsed="false">
      <c r="A245" s="86" t="s">
        <v>55</v>
      </c>
      <c r="B245" s="220" t="n">
        <v>10585</v>
      </c>
      <c r="C245" s="221" t="s">
        <v>456</v>
      </c>
      <c r="D245" s="222" t="s">
        <v>61</v>
      </c>
      <c r="E245" s="244" t="n">
        <v>0.5</v>
      </c>
      <c r="F245" s="244"/>
      <c r="G245" s="244"/>
      <c r="H245" s="224"/>
      <c r="I245" s="224"/>
      <c r="J245" s="226" t="n">
        <f aca="false">ROUND(H245*E245,2)</f>
        <v>0</v>
      </c>
    </row>
    <row r="246" customFormat="false" ht="22.5" hidden="false" customHeight="false" outlineLevel="0" collapsed="false">
      <c r="A246" s="86" t="s">
        <v>55</v>
      </c>
      <c r="B246" s="289" t="n">
        <v>10859</v>
      </c>
      <c r="C246" s="229" t="s">
        <v>457</v>
      </c>
      <c r="D246" s="230" t="s">
        <v>458</v>
      </c>
      <c r="E246" s="281" t="n">
        <v>90</v>
      </c>
      <c r="F246" s="281"/>
      <c r="G246" s="281"/>
      <c r="H246" s="232"/>
      <c r="I246" s="232"/>
      <c r="J246" s="234" t="n">
        <f aca="false">ROUND(H246*E246,2)</f>
        <v>0</v>
      </c>
    </row>
    <row r="247" customFormat="false" ht="15" hidden="false" customHeight="false" outlineLevel="0" collapsed="false">
      <c r="A247" s="206" t="s">
        <v>367</v>
      </c>
      <c r="B247" s="206"/>
      <c r="C247" s="206"/>
      <c r="D247" s="206"/>
      <c r="E247" s="206"/>
      <c r="F247" s="206"/>
      <c r="G247" s="206"/>
      <c r="H247" s="206"/>
      <c r="I247" s="206"/>
      <c r="J247" s="207" t="n">
        <f aca="false">SUM(J243:J246)</f>
        <v>0</v>
      </c>
    </row>
    <row r="248" customFormat="false" ht="15" hidden="false" customHeight="false" outlineLevel="0" collapsed="false">
      <c r="A248" s="208" t="s">
        <v>338</v>
      </c>
      <c r="B248" s="209" t="s">
        <v>339</v>
      </c>
      <c r="C248" s="210" t="s">
        <v>368</v>
      </c>
      <c r="D248" s="210" t="s">
        <v>277</v>
      </c>
      <c r="E248" s="210" t="s">
        <v>364</v>
      </c>
      <c r="F248" s="210"/>
      <c r="G248" s="210"/>
      <c r="H248" s="210" t="s">
        <v>365</v>
      </c>
      <c r="I248" s="210"/>
      <c r="J248" s="241" t="s">
        <v>347</v>
      </c>
    </row>
    <row r="249" customFormat="false" ht="15" hidden="false" customHeight="false" outlineLevel="0" collapsed="false">
      <c r="A249" s="214"/>
      <c r="B249" s="243"/>
      <c r="C249" s="202"/>
      <c r="D249" s="215"/>
      <c r="E249" s="242"/>
      <c r="F249" s="242"/>
      <c r="G249" s="242"/>
      <c r="H249" s="217"/>
      <c r="I249" s="217"/>
      <c r="J249" s="219"/>
    </row>
    <row r="250" customFormat="false" ht="15" hidden="false" customHeight="false" outlineLevel="0" collapsed="false">
      <c r="A250" s="206" t="s">
        <v>371</v>
      </c>
      <c r="B250" s="206"/>
      <c r="C250" s="206"/>
      <c r="D250" s="206"/>
      <c r="E250" s="206"/>
      <c r="F250" s="206"/>
      <c r="G250" s="206"/>
      <c r="H250" s="206"/>
      <c r="I250" s="206"/>
      <c r="J250" s="207" t="n">
        <f aca="false">SUM(J248:J249)</f>
        <v>0</v>
      </c>
    </row>
    <row r="251" customFormat="false" ht="15" hidden="false" customHeight="false" outlineLevel="0" collapsed="false">
      <c r="A251" s="208" t="s">
        <v>338</v>
      </c>
      <c r="B251" s="209" t="s">
        <v>339</v>
      </c>
      <c r="C251" s="210" t="s">
        <v>372</v>
      </c>
      <c r="D251" s="210" t="s">
        <v>277</v>
      </c>
      <c r="E251" s="210" t="s">
        <v>364</v>
      </c>
      <c r="F251" s="210"/>
      <c r="G251" s="210"/>
      <c r="H251" s="210" t="s">
        <v>365</v>
      </c>
      <c r="I251" s="210"/>
      <c r="J251" s="241" t="s">
        <v>347</v>
      </c>
    </row>
    <row r="252" customFormat="false" ht="15" hidden="false" customHeight="false" outlineLevel="0" collapsed="false">
      <c r="A252" s="246"/>
      <c r="B252" s="247"/>
      <c r="C252" s="248"/>
      <c r="D252" s="249"/>
      <c r="E252" s="250"/>
      <c r="F252" s="250"/>
      <c r="G252" s="250"/>
      <c r="H252" s="251"/>
      <c r="I252" s="251"/>
      <c r="J252" s="252" t="n">
        <f aca="false">ROUND(H252*E252,2)</f>
        <v>0</v>
      </c>
    </row>
    <row r="253" customFormat="false" ht="15" hidden="false" customHeight="false" outlineLevel="0" collapsed="false">
      <c r="A253" s="206" t="s">
        <v>373</v>
      </c>
      <c r="B253" s="206"/>
      <c r="C253" s="206"/>
      <c r="D253" s="206"/>
      <c r="E253" s="206"/>
      <c r="F253" s="206"/>
      <c r="G253" s="206"/>
      <c r="H253" s="206"/>
      <c r="I253" s="206"/>
      <c r="J253" s="207" t="n">
        <f aca="false">SUM(J251:J252)</f>
        <v>0</v>
      </c>
    </row>
    <row r="254" customFormat="false" ht="15" hidden="false" customHeight="true" outlineLevel="0" collapsed="false">
      <c r="A254" s="253" t="s">
        <v>338</v>
      </c>
      <c r="B254" s="254" t="s">
        <v>339</v>
      </c>
      <c r="C254" s="254" t="s">
        <v>280</v>
      </c>
      <c r="D254" s="210" t="s">
        <v>374</v>
      </c>
      <c r="E254" s="210"/>
      <c r="F254" s="210" t="s">
        <v>375</v>
      </c>
      <c r="G254" s="210"/>
      <c r="H254" s="210" t="s">
        <v>365</v>
      </c>
      <c r="I254" s="210"/>
      <c r="J254" s="241" t="s">
        <v>347</v>
      </c>
    </row>
    <row r="255" customFormat="false" ht="15" hidden="false" customHeight="false" outlineLevel="0" collapsed="false">
      <c r="A255" s="253"/>
      <c r="B255" s="254"/>
      <c r="C255" s="254"/>
      <c r="D255" s="255" t="s">
        <v>376</v>
      </c>
      <c r="E255" s="255" t="s">
        <v>377</v>
      </c>
      <c r="F255" s="210"/>
      <c r="G255" s="210"/>
      <c r="H255" s="210"/>
      <c r="I255" s="210"/>
      <c r="J255" s="241"/>
    </row>
    <row r="256" customFormat="false" ht="15" hidden="false" customHeight="false" outlineLevel="0" collapsed="false">
      <c r="A256" s="246"/>
      <c r="B256" s="256"/>
      <c r="C256" s="257"/>
      <c r="D256" s="258"/>
      <c r="E256" s="258"/>
      <c r="F256" s="259"/>
      <c r="G256" s="259"/>
      <c r="H256" s="260"/>
      <c r="I256" s="260"/>
      <c r="J256" s="252" t="n">
        <f aca="false">ROUND(H256*F256,2)</f>
        <v>0</v>
      </c>
    </row>
    <row r="257" customFormat="false" ht="15.75" hidden="false" customHeight="false" outlineLevel="0" collapsed="false">
      <c r="A257" s="206" t="s">
        <v>378</v>
      </c>
      <c r="B257" s="206"/>
      <c r="C257" s="206"/>
      <c r="D257" s="206"/>
      <c r="E257" s="206"/>
      <c r="F257" s="206"/>
      <c r="G257" s="206"/>
      <c r="H257" s="206"/>
      <c r="I257" s="206"/>
      <c r="J257" s="207" t="n">
        <f aca="false">SUM(J255:J256)</f>
        <v>0</v>
      </c>
    </row>
    <row r="258" customFormat="false" ht="15.75" hidden="false" customHeight="false" outlineLevel="0" collapsed="false">
      <c r="A258" s="261" t="s">
        <v>379</v>
      </c>
      <c r="B258" s="261"/>
      <c r="C258" s="261"/>
      <c r="D258" s="261"/>
      <c r="E258" s="261"/>
      <c r="F258" s="261"/>
      <c r="G258" s="261"/>
      <c r="H258" s="261"/>
      <c r="I258" s="261"/>
      <c r="J258" s="262" t="n">
        <f aca="false">J242+J247+J250+J257+J253</f>
        <v>0</v>
      </c>
    </row>
    <row r="259" customFormat="false" ht="15.75" hidden="false" customHeight="false" outlineLevel="0" collapsed="false">
      <c r="A259" s="189" t="s">
        <v>459</v>
      </c>
      <c r="B259" s="189"/>
      <c r="C259" s="189"/>
      <c r="D259" s="189"/>
      <c r="E259" s="189"/>
      <c r="F259" s="189"/>
      <c r="G259" s="290" t="n">
        <f aca="false">ORÇ!C5</f>
        <v>8</v>
      </c>
      <c r="H259" s="291" t="s">
        <v>460</v>
      </c>
      <c r="I259" s="292"/>
      <c r="J259" s="293" t="n">
        <f aca="false">J258*G259</f>
        <v>0</v>
      </c>
    </row>
  </sheetData>
  <mergeCells count="413"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A6:I6"/>
    <mergeCell ref="H7:I7"/>
    <mergeCell ref="H8:I8"/>
    <mergeCell ref="H9:I9"/>
    <mergeCell ref="H10:I10"/>
    <mergeCell ref="A11:I11"/>
    <mergeCell ref="A12:H12"/>
    <mergeCell ref="A13:I13"/>
    <mergeCell ref="A14:I14"/>
    <mergeCell ref="E15:G15"/>
    <mergeCell ref="H15:I15"/>
    <mergeCell ref="E16:G16"/>
    <mergeCell ref="H16:I16"/>
    <mergeCell ref="A17:I17"/>
    <mergeCell ref="E18:G18"/>
    <mergeCell ref="H18:I18"/>
    <mergeCell ref="E19:G19"/>
    <mergeCell ref="H19:I19"/>
    <mergeCell ref="E20:G20"/>
    <mergeCell ref="H20:I20"/>
    <mergeCell ref="A21:I21"/>
    <mergeCell ref="E22:G22"/>
    <mergeCell ref="H22:I22"/>
    <mergeCell ref="E23:G23"/>
    <mergeCell ref="H23:I23"/>
    <mergeCell ref="A24:I24"/>
    <mergeCell ref="A25:A26"/>
    <mergeCell ref="B25:B26"/>
    <mergeCell ref="C25:C26"/>
    <mergeCell ref="D25:E25"/>
    <mergeCell ref="F25:G26"/>
    <mergeCell ref="H25:I26"/>
    <mergeCell ref="J25:J26"/>
    <mergeCell ref="F27:G27"/>
    <mergeCell ref="H27:I27"/>
    <mergeCell ref="A28:I28"/>
    <mergeCell ref="A29:I29"/>
    <mergeCell ref="C30:J30"/>
    <mergeCell ref="A31:B31"/>
    <mergeCell ref="C31:F31"/>
    <mergeCell ref="I31:J31"/>
    <mergeCell ref="A32:A33"/>
    <mergeCell ref="B32:B33"/>
    <mergeCell ref="C32:C33"/>
    <mergeCell ref="D32:D33"/>
    <mergeCell ref="E32:G32"/>
    <mergeCell ref="H32:J32"/>
    <mergeCell ref="A36:I36"/>
    <mergeCell ref="H37:I37"/>
    <mergeCell ref="H38:I38"/>
    <mergeCell ref="H39:I39"/>
    <mergeCell ref="A40:I40"/>
    <mergeCell ref="A41:H41"/>
    <mergeCell ref="A42:I42"/>
    <mergeCell ref="A43:I43"/>
    <mergeCell ref="E44:G44"/>
    <mergeCell ref="H44:I44"/>
    <mergeCell ref="E45:G45"/>
    <mergeCell ref="H45:I45"/>
    <mergeCell ref="A46:I46"/>
    <mergeCell ref="E47:G47"/>
    <mergeCell ref="H47:I47"/>
    <mergeCell ref="E48:G48"/>
    <mergeCell ref="H48:I48"/>
    <mergeCell ref="A49:I49"/>
    <mergeCell ref="E50:G50"/>
    <mergeCell ref="H50:I50"/>
    <mergeCell ref="E51:G51"/>
    <mergeCell ref="H51:I51"/>
    <mergeCell ref="A52:I52"/>
    <mergeCell ref="A53:A54"/>
    <mergeCell ref="B53:B54"/>
    <mergeCell ref="C53:C54"/>
    <mergeCell ref="D53:E53"/>
    <mergeCell ref="F53:G54"/>
    <mergeCell ref="H53:I54"/>
    <mergeCell ref="J53:J54"/>
    <mergeCell ref="F55:G55"/>
    <mergeCell ref="H55:I55"/>
    <mergeCell ref="A56:I56"/>
    <mergeCell ref="A57:I57"/>
    <mergeCell ref="C58:J58"/>
    <mergeCell ref="A59:B59"/>
    <mergeCell ref="C59:F59"/>
    <mergeCell ref="I59:J59"/>
    <mergeCell ref="A60:A61"/>
    <mergeCell ref="B60:B61"/>
    <mergeCell ref="C60:C61"/>
    <mergeCell ref="D60:D61"/>
    <mergeCell ref="E60:G60"/>
    <mergeCell ref="H60:J60"/>
    <mergeCell ref="A63:I63"/>
    <mergeCell ref="H64:I64"/>
    <mergeCell ref="H65:I65"/>
    <mergeCell ref="H66:I66"/>
    <mergeCell ref="A67:I67"/>
    <mergeCell ref="A68:H68"/>
    <mergeCell ref="A69:I69"/>
    <mergeCell ref="A70:I70"/>
    <mergeCell ref="E71:G71"/>
    <mergeCell ref="H71:I71"/>
    <mergeCell ref="E72:G72"/>
    <mergeCell ref="H72:I72"/>
    <mergeCell ref="A73:I73"/>
    <mergeCell ref="E74:G74"/>
    <mergeCell ref="H74:I74"/>
    <mergeCell ref="E75:G75"/>
    <mergeCell ref="H75:I75"/>
    <mergeCell ref="E76:G76"/>
    <mergeCell ref="H76:I76"/>
    <mergeCell ref="E77:G77"/>
    <mergeCell ref="H77:I77"/>
    <mergeCell ref="E78:G78"/>
    <mergeCell ref="H78:I78"/>
    <mergeCell ref="A79:I79"/>
    <mergeCell ref="E80:G80"/>
    <mergeCell ref="H80:I80"/>
    <mergeCell ref="E81:G81"/>
    <mergeCell ref="H81:I81"/>
    <mergeCell ref="A82:I82"/>
    <mergeCell ref="A83:A84"/>
    <mergeCell ref="B83:B84"/>
    <mergeCell ref="C83:C84"/>
    <mergeCell ref="D83:E83"/>
    <mergeCell ref="F83:G84"/>
    <mergeCell ref="H83:I84"/>
    <mergeCell ref="J83:J84"/>
    <mergeCell ref="F85:G85"/>
    <mergeCell ref="H85:I85"/>
    <mergeCell ref="A86:I86"/>
    <mergeCell ref="A87:I87"/>
    <mergeCell ref="C88:J88"/>
    <mergeCell ref="A89:B89"/>
    <mergeCell ref="C89:F89"/>
    <mergeCell ref="I89:J89"/>
    <mergeCell ref="A90:A91"/>
    <mergeCell ref="B90:B91"/>
    <mergeCell ref="C90:C91"/>
    <mergeCell ref="D90:D91"/>
    <mergeCell ref="E90:G90"/>
    <mergeCell ref="H90:J90"/>
    <mergeCell ref="A100:I100"/>
    <mergeCell ref="H101:I101"/>
    <mergeCell ref="H102:I102"/>
    <mergeCell ref="H103:I103"/>
    <mergeCell ref="H104:I104"/>
    <mergeCell ref="A105:I105"/>
    <mergeCell ref="A106:H106"/>
    <mergeCell ref="A107:I107"/>
    <mergeCell ref="A108:I108"/>
    <mergeCell ref="E109:G109"/>
    <mergeCell ref="H109:I109"/>
    <mergeCell ref="E110:G110"/>
    <mergeCell ref="H110:I110"/>
    <mergeCell ref="E111:G111"/>
    <mergeCell ref="H111:I111"/>
    <mergeCell ref="A112:I112"/>
    <mergeCell ref="E113:G113"/>
    <mergeCell ref="H113:I113"/>
    <mergeCell ref="E114:G114"/>
    <mergeCell ref="H114:I114"/>
    <mergeCell ref="A115:I115"/>
    <mergeCell ref="E116:G116"/>
    <mergeCell ref="H116:I116"/>
    <mergeCell ref="E117:G117"/>
    <mergeCell ref="H117:I117"/>
    <mergeCell ref="A118:I118"/>
    <mergeCell ref="A119:A120"/>
    <mergeCell ref="B119:B120"/>
    <mergeCell ref="C119:C120"/>
    <mergeCell ref="D119:E119"/>
    <mergeCell ref="F119:G120"/>
    <mergeCell ref="H119:I120"/>
    <mergeCell ref="J119:J120"/>
    <mergeCell ref="F121:G121"/>
    <mergeCell ref="H121:I121"/>
    <mergeCell ref="A122:I122"/>
    <mergeCell ref="A123:I123"/>
    <mergeCell ref="C124:J124"/>
    <mergeCell ref="A125:B125"/>
    <mergeCell ref="C125:F125"/>
    <mergeCell ref="I125:J125"/>
    <mergeCell ref="A126:A127"/>
    <mergeCell ref="B126:B127"/>
    <mergeCell ref="C126:C127"/>
    <mergeCell ref="D126:D127"/>
    <mergeCell ref="E126:G126"/>
    <mergeCell ref="H126:J126"/>
    <mergeCell ref="A129:I129"/>
    <mergeCell ref="H130:I130"/>
    <mergeCell ref="H131:I131"/>
    <mergeCell ref="A132:I132"/>
    <mergeCell ref="A133:H133"/>
    <mergeCell ref="A134:I134"/>
    <mergeCell ref="A135:I135"/>
    <mergeCell ref="E136:G136"/>
    <mergeCell ref="H136:I136"/>
    <mergeCell ref="E137:G137"/>
    <mergeCell ref="H137:I137"/>
    <mergeCell ref="A138:I138"/>
    <mergeCell ref="E139:G139"/>
    <mergeCell ref="H139:I139"/>
    <mergeCell ref="E140:G140"/>
    <mergeCell ref="H140:I140"/>
    <mergeCell ref="E141:G141"/>
    <mergeCell ref="H141:I141"/>
    <mergeCell ref="A142:I142"/>
    <mergeCell ref="E143:G143"/>
    <mergeCell ref="H143:I143"/>
    <mergeCell ref="E144:G144"/>
    <mergeCell ref="H144:I144"/>
    <mergeCell ref="A145:I145"/>
    <mergeCell ref="A146:A147"/>
    <mergeCell ref="B146:B147"/>
    <mergeCell ref="C146:C147"/>
    <mergeCell ref="D146:E146"/>
    <mergeCell ref="F146:G147"/>
    <mergeCell ref="H146:I147"/>
    <mergeCell ref="J146:J147"/>
    <mergeCell ref="F148:G148"/>
    <mergeCell ref="H148:I148"/>
    <mergeCell ref="A149:I149"/>
    <mergeCell ref="A150:I150"/>
    <mergeCell ref="C151:J151"/>
    <mergeCell ref="A152:B152"/>
    <mergeCell ref="C152:F152"/>
    <mergeCell ref="I152:J152"/>
    <mergeCell ref="A153:A154"/>
    <mergeCell ref="B153:B154"/>
    <mergeCell ref="C153:C154"/>
    <mergeCell ref="D153:D154"/>
    <mergeCell ref="E153:G153"/>
    <mergeCell ref="H153:J153"/>
    <mergeCell ref="A156:I156"/>
    <mergeCell ref="H157:I157"/>
    <mergeCell ref="H158:I158"/>
    <mergeCell ref="H159:I159"/>
    <mergeCell ref="H160:I160"/>
    <mergeCell ref="H161:I161"/>
    <mergeCell ref="A162:I162"/>
    <mergeCell ref="A163:H163"/>
    <mergeCell ref="A164:I164"/>
    <mergeCell ref="A165:I165"/>
    <mergeCell ref="E166:G166"/>
    <mergeCell ref="H166:I166"/>
    <mergeCell ref="E167:G167"/>
    <mergeCell ref="H167:I167"/>
    <mergeCell ref="E168:G168"/>
    <mergeCell ref="H168:I168"/>
    <mergeCell ref="E169:G169"/>
    <mergeCell ref="H169:I169"/>
    <mergeCell ref="A170:I170"/>
    <mergeCell ref="E171:G171"/>
    <mergeCell ref="H171:I171"/>
    <mergeCell ref="E172:G172"/>
    <mergeCell ref="H172:I172"/>
    <mergeCell ref="E173:G173"/>
    <mergeCell ref="H173:I173"/>
    <mergeCell ref="E174:G174"/>
    <mergeCell ref="H174:I174"/>
    <mergeCell ref="E175:G175"/>
    <mergeCell ref="H175:I175"/>
    <mergeCell ref="E176:G176"/>
    <mergeCell ref="H176:I176"/>
    <mergeCell ref="E177:G177"/>
    <mergeCell ref="H177:I177"/>
    <mergeCell ref="E178:G178"/>
    <mergeCell ref="H178:I178"/>
    <mergeCell ref="A179:I179"/>
    <mergeCell ref="E180:G180"/>
    <mergeCell ref="H180:I180"/>
    <mergeCell ref="E181:G181"/>
    <mergeCell ref="H181:I181"/>
    <mergeCell ref="A182:I182"/>
    <mergeCell ref="A183:A184"/>
    <mergeCell ref="B183:B184"/>
    <mergeCell ref="C183:C184"/>
    <mergeCell ref="D183:E183"/>
    <mergeCell ref="F183:G184"/>
    <mergeCell ref="H183:I184"/>
    <mergeCell ref="J183:J184"/>
    <mergeCell ref="F185:G185"/>
    <mergeCell ref="H185:I185"/>
    <mergeCell ref="A186:I186"/>
    <mergeCell ref="A187:I187"/>
    <mergeCell ref="C188:J188"/>
    <mergeCell ref="A189:B189"/>
    <mergeCell ref="C189:F189"/>
    <mergeCell ref="I189:J189"/>
    <mergeCell ref="A190:A191"/>
    <mergeCell ref="B190:B191"/>
    <mergeCell ref="C190:C191"/>
    <mergeCell ref="D190:D191"/>
    <mergeCell ref="E190:G190"/>
    <mergeCell ref="H190:J190"/>
    <mergeCell ref="A193:I193"/>
    <mergeCell ref="H194:I194"/>
    <mergeCell ref="H195:I195"/>
    <mergeCell ref="H196:I196"/>
    <mergeCell ref="H197:I197"/>
    <mergeCell ref="H198:I198"/>
    <mergeCell ref="A199:I199"/>
    <mergeCell ref="A200:H200"/>
    <mergeCell ref="A201:I201"/>
    <mergeCell ref="A202:I202"/>
    <mergeCell ref="E203:G203"/>
    <mergeCell ref="H203:I203"/>
    <mergeCell ref="E204:G204"/>
    <mergeCell ref="H204:I204"/>
    <mergeCell ref="E205:G205"/>
    <mergeCell ref="H205:I205"/>
    <mergeCell ref="E206:G206"/>
    <mergeCell ref="H206:I206"/>
    <mergeCell ref="E207:G207"/>
    <mergeCell ref="H207:I207"/>
    <mergeCell ref="E208:G208"/>
    <mergeCell ref="H208:I208"/>
    <mergeCell ref="E209:G209"/>
    <mergeCell ref="H209:I209"/>
    <mergeCell ref="A210:I210"/>
    <mergeCell ref="E211:G211"/>
    <mergeCell ref="H211:I211"/>
    <mergeCell ref="E212:G212"/>
    <mergeCell ref="H212:I212"/>
    <mergeCell ref="E213:G213"/>
    <mergeCell ref="H213:I213"/>
    <mergeCell ref="E214:G214"/>
    <mergeCell ref="H214:I214"/>
    <mergeCell ref="E215:G215"/>
    <mergeCell ref="H215:I215"/>
    <mergeCell ref="E216:G216"/>
    <mergeCell ref="H216:I216"/>
    <mergeCell ref="E217:G217"/>
    <mergeCell ref="H217:I217"/>
    <mergeCell ref="A218:I218"/>
    <mergeCell ref="E219:G219"/>
    <mergeCell ref="H219:I219"/>
    <mergeCell ref="E220:G220"/>
    <mergeCell ref="H220:I220"/>
    <mergeCell ref="A221:I221"/>
    <mergeCell ref="A222:A223"/>
    <mergeCell ref="B222:B223"/>
    <mergeCell ref="C222:C223"/>
    <mergeCell ref="D222:E222"/>
    <mergeCell ref="F222:G223"/>
    <mergeCell ref="H222:I223"/>
    <mergeCell ref="J222:J223"/>
    <mergeCell ref="F224:G224"/>
    <mergeCell ref="H224:I224"/>
    <mergeCell ref="A225:I225"/>
    <mergeCell ref="A226:I226"/>
    <mergeCell ref="C227:J227"/>
    <mergeCell ref="A228:B228"/>
    <mergeCell ref="C228:F228"/>
    <mergeCell ref="I228:J228"/>
    <mergeCell ref="A229:A230"/>
    <mergeCell ref="B229:B230"/>
    <mergeCell ref="C229:C230"/>
    <mergeCell ref="D229:D230"/>
    <mergeCell ref="E229:G229"/>
    <mergeCell ref="H229:J229"/>
    <mergeCell ref="A232:I232"/>
    <mergeCell ref="H233:I233"/>
    <mergeCell ref="H234:I234"/>
    <mergeCell ref="H235:I235"/>
    <mergeCell ref="H236:I236"/>
    <mergeCell ref="H237:I237"/>
    <mergeCell ref="H238:I238"/>
    <mergeCell ref="A239:I239"/>
    <mergeCell ref="A240:H240"/>
    <mergeCell ref="A241:I241"/>
    <mergeCell ref="A242:I242"/>
    <mergeCell ref="E243:G243"/>
    <mergeCell ref="H243:I243"/>
    <mergeCell ref="E244:G244"/>
    <mergeCell ref="H244:I244"/>
    <mergeCell ref="E245:G245"/>
    <mergeCell ref="H245:I245"/>
    <mergeCell ref="E246:G246"/>
    <mergeCell ref="H246:I246"/>
    <mergeCell ref="A247:I247"/>
    <mergeCell ref="E248:G248"/>
    <mergeCell ref="H248:I248"/>
    <mergeCell ref="E249:G249"/>
    <mergeCell ref="H249:I249"/>
    <mergeCell ref="A250:I250"/>
    <mergeCell ref="E251:G251"/>
    <mergeCell ref="H251:I251"/>
    <mergeCell ref="E252:G252"/>
    <mergeCell ref="H252:I252"/>
    <mergeCell ref="A253:I253"/>
    <mergeCell ref="A254:A255"/>
    <mergeCell ref="B254:B255"/>
    <mergeCell ref="C254:C255"/>
    <mergeCell ref="D254:E254"/>
    <mergeCell ref="F254:G255"/>
    <mergeCell ref="H254:I255"/>
    <mergeCell ref="J254:J255"/>
    <mergeCell ref="F256:G256"/>
    <mergeCell ref="H256:I256"/>
    <mergeCell ref="A257:I257"/>
    <mergeCell ref="A258:I258"/>
    <mergeCell ref="A259:F259"/>
  </mergeCells>
  <conditionalFormatting sqref="C167:D169">
    <cfRule type="containsErrors" priority="2" aboveAverage="0" equalAverage="0" bottom="0" percent="0" rank="0" text="" dxfId="38">
      <formula>ISERROR(C167)</formula>
    </cfRule>
  </conditionalFormatting>
  <conditionalFormatting sqref="C204:D209">
    <cfRule type="containsErrors" priority="3" aboveAverage="0" equalAverage="0" bottom="0" percent="0" rank="0" text="" dxfId="39">
      <formula>ISERROR(C204)</formula>
    </cfRule>
  </conditionalFormatting>
  <conditionalFormatting sqref="H167:I169">
    <cfRule type="containsErrors" priority="4" aboveAverage="0" equalAverage="0" bottom="0" percent="0" rank="0" text="" dxfId="40">
      <formula>ISERROR(H167)</formula>
    </cfRule>
  </conditionalFormatting>
  <conditionalFormatting sqref="H204:I209">
    <cfRule type="containsErrors" priority="5" aboveAverage="0" equalAverage="0" bottom="0" percent="0" rank="0" text="" dxfId="41">
      <formula>ISERROR(H204)</formula>
    </cfRule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315277777777778"/>
  <pageSetup paperSize="9" scale="87" fitToWidth="1" fitToHeight="1" pageOrder="downThenOver" orientation="portrait" blackAndWhite="false" draft="false" cellComments="none" firstPageNumber="26" useFirstPageNumber="true" horizontalDpi="300" verticalDpi="300" copies="1"/>
  <headerFooter differentFirst="false" differentOddEven="false">
    <oddHeader/>
    <oddFooter>&amp;C&amp;P</oddFooter>
  </headerFooter>
  <rowBreaks count="7" manualBreakCount="7">
    <brk id="29" man="true" max="16383" min="0"/>
    <brk id="57" man="true" max="16383" min="0"/>
    <brk id="87" man="true" max="16383" min="0"/>
    <brk id="123" man="true" max="16383" min="0"/>
    <brk id="150" man="true" max="16383" min="0"/>
    <brk id="187" man="true" max="16383" min="0"/>
    <brk id="226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A9D18E"/>
    <pageSetUpPr fitToPage="false"/>
  </sheetPr>
  <dimension ref="A1:N16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5.4453125" defaultRowHeight="11.25" zeroHeight="false" outlineLevelRow="0" outlineLevelCol="0"/>
  <cols>
    <col collapsed="false" customWidth="true" hidden="false" outlineLevel="0" max="1" min="1" style="42" width="10.71"/>
    <col collapsed="false" customWidth="true" hidden="false" outlineLevel="0" max="2" min="2" style="43" width="32.57"/>
    <col collapsed="false" customWidth="true" hidden="false" outlineLevel="0" max="3" min="3" style="43" width="4.43"/>
    <col collapsed="false" customWidth="true" hidden="false" outlineLevel="0" max="4" min="4" style="43" width="6.57"/>
    <col collapsed="false" customWidth="true" hidden="false" outlineLevel="0" max="5" min="5" style="43" width="11.71"/>
    <col collapsed="false" customWidth="true" hidden="false" outlineLevel="0" max="6" min="6" style="43" width="10.71"/>
    <col collapsed="false" customWidth="true" hidden="false" outlineLevel="0" max="7" min="7" style="43" width="7.71"/>
    <col collapsed="false" customWidth="true" hidden="false" outlineLevel="0" max="8" min="8" style="43" width="11.71"/>
    <col collapsed="false" customWidth="true" hidden="false" outlineLevel="0" max="9" min="9" style="43" width="10.71"/>
    <col collapsed="false" customWidth="true" hidden="false" outlineLevel="0" max="10" min="10" style="43" width="7.71"/>
    <col collapsed="false" customWidth="true" hidden="false" outlineLevel="0" max="11" min="11" style="43" width="11.71"/>
    <col collapsed="false" customWidth="true" hidden="false" outlineLevel="0" max="12" min="12" style="43" width="10.71"/>
    <col collapsed="false" customWidth="true" hidden="false" outlineLevel="0" max="13" min="13" style="43" width="7.71"/>
    <col collapsed="false" customWidth="true" hidden="false" outlineLevel="0" max="14" min="14" style="43" width="13.01"/>
    <col collapsed="false" customWidth="true" hidden="false" outlineLevel="0" max="15" min="15" style="43" width="16.57"/>
    <col collapsed="false" customWidth="true" hidden="false" outlineLevel="0" max="16" min="16" style="43" width="11.86"/>
    <col collapsed="false" customWidth="true" hidden="false" outlineLevel="0" max="17" min="17" style="43" width="10.42"/>
    <col collapsed="false" customWidth="true" hidden="false" outlineLevel="0" max="18" min="18" style="43" width="5.7"/>
    <col collapsed="false" customWidth="false" hidden="false" outlineLevel="0" max="255" min="19" style="43" width="15.42"/>
    <col collapsed="false" customWidth="true" hidden="false" outlineLevel="0" max="256" min="256" style="43" width="10.71"/>
    <col collapsed="false" customWidth="true" hidden="false" outlineLevel="0" max="257" min="257" style="43" width="32.57"/>
    <col collapsed="false" customWidth="true" hidden="false" outlineLevel="0" max="258" min="258" style="43" width="4.43"/>
    <col collapsed="false" customWidth="true" hidden="false" outlineLevel="0" max="259" min="259" style="43" width="6.57"/>
    <col collapsed="false" customWidth="true" hidden="false" outlineLevel="0" max="260" min="260" style="43" width="9.71"/>
    <col collapsed="false" customWidth="true" hidden="false" outlineLevel="0" max="261" min="261" style="43" width="10.71"/>
    <col collapsed="false" customWidth="true" hidden="false" outlineLevel="0" max="262" min="262" style="43" width="7.71"/>
    <col collapsed="false" customWidth="true" hidden="false" outlineLevel="0" max="263" min="263" style="43" width="9.71"/>
    <col collapsed="false" customWidth="true" hidden="false" outlineLevel="0" max="264" min="264" style="43" width="10.71"/>
    <col collapsed="false" customWidth="true" hidden="false" outlineLevel="0" max="265" min="265" style="43" width="7.71"/>
    <col collapsed="false" customWidth="true" hidden="false" outlineLevel="0" max="266" min="266" style="43" width="9.71"/>
    <col collapsed="false" customWidth="true" hidden="false" outlineLevel="0" max="267" min="267" style="43" width="10.71"/>
    <col collapsed="false" customWidth="true" hidden="false" outlineLevel="0" max="268" min="268" style="43" width="7.71"/>
    <col collapsed="false" customWidth="true" hidden="false" outlineLevel="0" max="269" min="269" style="43" width="13.01"/>
    <col collapsed="false" customWidth="true" hidden="false" outlineLevel="0" max="270" min="270" style="43" width="15.29"/>
    <col collapsed="false" customWidth="true" hidden="false" outlineLevel="0" max="271" min="271" style="43" width="16.57"/>
    <col collapsed="false" customWidth="true" hidden="false" outlineLevel="0" max="272" min="272" style="43" width="11.86"/>
    <col collapsed="false" customWidth="true" hidden="false" outlineLevel="0" max="273" min="273" style="43" width="10.42"/>
    <col collapsed="false" customWidth="true" hidden="false" outlineLevel="0" max="274" min="274" style="43" width="5.7"/>
    <col collapsed="false" customWidth="false" hidden="false" outlineLevel="0" max="511" min="275" style="43" width="15.42"/>
    <col collapsed="false" customWidth="true" hidden="false" outlineLevel="0" max="512" min="512" style="43" width="10.71"/>
    <col collapsed="false" customWidth="true" hidden="false" outlineLevel="0" max="513" min="513" style="43" width="32.57"/>
    <col collapsed="false" customWidth="true" hidden="false" outlineLevel="0" max="514" min="514" style="43" width="4.43"/>
    <col collapsed="false" customWidth="true" hidden="false" outlineLevel="0" max="515" min="515" style="43" width="6.57"/>
    <col collapsed="false" customWidth="true" hidden="false" outlineLevel="0" max="516" min="516" style="43" width="9.71"/>
    <col collapsed="false" customWidth="true" hidden="false" outlineLevel="0" max="517" min="517" style="43" width="10.71"/>
    <col collapsed="false" customWidth="true" hidden="false" outlineLevel="0" max="518" min="518" style="43" width="7.71"/>
    <col collapsed="false" customWidth="true" hidden="false" outlineLevel="0" max="519" min="519" style="43" width="9.71"/>
    <col collapsed="false" customWidth="true" hidden="false" outlineLevel="0" max="520" min="520" style="43" width="10.71"/>
    <col collapsed="false" customWidth="true" hidden="false" outlineLevel="0" max="521" min="521" style="43" width="7.71"/>
    <col collapsed="false" customWidth="true" hidden="false" outlineLevel="0" max="522" min="522" style="43" width="9.71"/>
    <col collapsed="false" customWidth="true" hidden="false" outlineLevel="0" max="523" min="523" style="43" width="10.71"/>
    <col collapsed="false" customWidth="true" hidden="false" outlineLevel="0" max="524" min="524" style="43" width="7.71"/>
    <col collapsed="false" customWidth="true" hidden="false" outlineLevel="0" max="525" min="525" style="43" width="13.01"/>
    <col collapsed="false" customWidth="true" hidden="false" outlineLevel="0" max="526" min="526" style="43" width="15.29"/>
    <col collapsed="false" customWidth="true" hidden="false" outlineLevel="0" max="527" min="527" style="43" width="16.57"/>
    <col collapsed="false" customWidth="true" hidden="false" outlineLevel="0" max="528" min="528" style="43" width="11.86"/>
    <col collapsed="false" customWidth="true" hidden="false" outlineLevel="0" max="529" min="529" style="43" width="10.42"/>
    <col collapsed="false" customWidth="true" hidden="false" outlineLevel="0" max="530" min="530" style="43" width="5.7"/>
    <col collapsed="false" customWidth="false" hidden="false" outlineLevel="0" max="767" min="531" style="43" width="15.42"/>
    <col collapsed="false" customWidth="true" hidden="false" outlineLevel="0" max="768" min="768" style="43" width="10.71"/>
    <col collapsed="false" customWidth="true" hidden="false" outlineLevel="0" max="769" min="769" style="43" width="32.57"/>
    <col collapsed="false" customWidth="true" hidden="false" outlineLevel="0" max="770" min="770" style="43" width="4.43"/>
    <col collapsed="false" customWidth="true" hidden="false" outlineLevel="0" max="771" min="771" style="43" width="6.57"/>
    <col collapsed="false" customWidth="true" hidden="false" outlineLevel="0" max="772" min="772" style="43" width="9.71"/>
    <col collapsed="false" customWidth="true" hidden="false" outlineLevel="0" max="773" min="773" style="43" width="10.71"/>
    <col collapsed="false" customWidth="true" hidden="false" outlineLevel="0" max="774" min="774" style="43" width="7.71"/>
    <col collapsed="false" customWidth="true" hidden="false" outlineLevel="0" max="775" min="775" style="43" width="9.71"/>
    <col collapsed="false" customWidth="true" hidden="false" outlineLevel="0" max="776" min="776" style="43" width="10.71"/>
    <col collapsed="false" customWidth="true" hidden="false" outlineLevel="0" max="777" min="777" style="43" width="7.71"/>
    <col collapsed="false" customWidth="true" hidden="false" outlineLevel="0" max="778" min="778" style="43" width="9.71"/>
    <col collapsed="false" customWidth="true" hidden="false" outlineLevel="0" max="779" min="779" style="43" width="10.71"/>
    <col collapsed="false" customWidth="true" hidden="false" outlineLevel="0" max="780" min="780" style="43" width="7.71"/>
    <col collapsed="false" customWidth="true" hidden="false" outlineLevel="0" max="781" min="781" style="43" width="13.01"/>
    <col collapsed="false" customWidth="true" hidden="false" outlineLevel="0" max="782" min="782" style="43" width="15.29"/>
    <col collapsed="false" customWidth="true" hidden="false" outlineLevel="0" max="783" min="783" style="43" width="16.57"/>
    <col collapsed="false" customWidth="true" hidden="false" outlineLevel="0" max="784" min="784" style="43" width="11.86"/>
    <col collapsed="false" customWidth="true" hidden="false" outlineLevel="0" max="785" min="785" style="43" width="10.42"/>
    <col collapsed="false" customWidth="true" hidden="false" outlineLevel="0" max="786" min="786" style="43" width="5.7"/>
    <col collapsed="false" customWidth="false" hidden="false" outlineLevel="0" max="1023" min="787" style="43" width="15.42"/>
    <col collapsed="false" customWidth="true" hidden="false" outlineLevel="0" max="1024" min="1024" style="43" width="10.71"/>
  </cols>
  <sheetData>
    <row r="1" customFormat="false" ht="64.5" hidden="false" customHeight="true" outlineLevel="0" collapsed="false">
      <c r="A1" s="45" t="e">
        <f aca="false">_xlfn.CONCAT("PREFEITURA MUNICIPAL DE ",#REF!,CHAR(10),#REF!)</f>
        <v>#REF!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customFormat="false" ht="15" hidden="false" customHeight="true" outlineLevel="0" collapsed="false">
      <c r="A2" s="294" t="s">
        <v>461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</row>
    <row r="3" customFormat="false" ht="22.5" hidden="false" customHeight="true" outlineLevel="0" collapsed="false">
      <c r="A3" s="58" t="s">
        <v>339</v>
      </c>
      <c r="B3" s="59" t="s">
        <v>462</v>
      </c>
      <c r="C3" s="59" t="s">
        <v>48</v>
      </c>
      <c r="D3" s="295" t="s">
        <v>49</v>
      </c>
      <c r="E3" s="296" t="s">
        <v>463</v>
      </c>
      <c r="F3" s="296" t="s">
        <v>464</v>
      </c>
      <c r="G3" s="296" t="s">
        <v>465</v>
      </c>
      <c r="H3" s="297" t="s">
        <v>466</v>
      </c>
      <c r="I3" s="297" t="s">
        <v>467</v>
      </c>
      <c r="J3" s="297" t="s">
        <v>468</v>
      </c>
      <c r="K3" s="298" t="s">
        <v>469</v>
      </c>
      <c r="L3" s="298" t="s">
        <v>470</v>
      </c>
      <c r="M3" s="298" t="s">
        <v>471</v>
      </c>
      <c r="N3" s="299" t="s">
        <v>472</v>
      </c>
    </row>
    <row r="4" customFormat="false" ht="33.75" hidden="false" customHeight="false" outlineLevel="0" collapsed="false">
      <c r="A4" s="58" t="s">
        <v>473</v>
      </c>
      <c r="B4" s="300" t="s">
        <v>474</v>
      </c>
      <c r="C4" s="301" t="s">
        <v>277</v>
      </c>
      <c r="D4" s="302" t="n">
        <v>1</v>
      </c>
      <c r="E4" s="303" t="str">
        <f aca="false">IFERROR( VLOOKUP(_xlfn.CONCAT(A4,"-1"),'COT-AUX'!$C:$J,5,0), " ")</f>
        <v>DIGITAL LED</v>
      </c>
      <c r="F4" s="304" t="n">
        <f aca="false">IFERROR( VLOOKUP(_xlfn.CONCAT(A4,"-1"),'COT-AUX'!$C:$J,7,0), " ")</f>
        <v>437.53</v>
      </c>
      <c r="G4" s="305" t="n">
        <f aca="false">IFERROR( VLOOKUP(_xlfn.CONCAT(A4,"-1"),'COT-AUX'!$C:$J,8,0), " ")</f>
        <v>45093</v>
      </c>
      <c r="H4" s="306" t="n">
        <f aca="false">IFERROR( VLOOKUP(_xlfn.CONCAT(A4,"-2"),'COT-AUX'!$C:$J,5,0), " ")</f>
        <v>0</v>
      </c>
      <c r="I4" s="307" t="n">
        <f aca="false">IFERROR( VLOOKUP(_xlfn.CONCAT(A4,"-2"),'COT-AUX'!$C:$J,7,0), " ")</f>
        <v>0</v>
      </c>
      <c r="J4" s="308" t="n">
        <f aca="false">IFERROR( VLOOKUP(_xlfn.CONCAT(A4,"-2"),'COT-AUX'!$C:$J,8,0), " ")</f>
        <v>0</v>
      </c>
      <c r="K4" s="309" t="str">
        <f aca="false">IFERROR( VLOOKUP(_xlfn.CONCAT(A4,"-3"),'COT-AUX'!$C:$J,5,0)," ")</f>
        <v> </v>
      </c>
      <c r="L4" s="310" t="str">
        <f aca="false">IFERROR( VLOOKUP(_xlfn.CONCAT(A4,"-3"),'COT-AUX'!$C:$J,7,0)," ")</f>
        <v> </v>
      </c>
      <c r="M4" s="311" t="str">
        <f aca="false">IFERROR( VLOOKUP(_xlfn.CONCAT(A4,"-3"),'COT-AUX'!$C:$J,8,0), " ")</f>
        <v> </v>
      </c>
      <c r="N4" s="312" t="n">
        <f aca="false">MIN(F4,I4,L4)</f>
        <v>0</v>
      </c>
    </row>
    <row r="5" customFormat="false" ht="11.25" hidden="false" customHeight="false" outlineLevel="0" collapsed="false">
      <c r="A5" s="58" t="s">
        <v>475</v>
      </c>
      <c r="B5" s="313"/>
      <c r="C5" s="314"/>
      <c r="D5" s="315"/>
      <c r="E5" s="303" t="str">
        <f aca="false">IFERROR( VLOOKUP(_xlfn.CONCAT(A5,"-1"),'COT-AUX'!$C:$J,5,0), " ")</f>
        <v> </v>
      </c>
      <c r="F5" s="304" t="str">
        <f aca="false">IFERROR( VLOOKUP(_xlfn.CONCAT(A5,"-1"),'COT-AUX'!$C:$J,7,0), " ")</f>
        <v> </v>
      </c>
      <c r="G5" s="305" t="str">
        <f aca="false">IFERROR( VLOOKUP(_xlfn.CONCAT(A5,"-1"),'COT-AUX'!$C:$J,8,0), " ")</f>
        <v> </v>
      </c>
      <c r="H5" s="306" t="str">
        <f aca="false">IFERROR( VLOOKUP(_xlfn.CONCAT(A5,"-2"),'COT-AUX'!$C:$J,5,0), " ")</f>
        <v> </v>
      </c>
      <c r="I5" s="307" t="str">
        <f aca="false">IFERROR( VLOOKUP(_xlfn.CONCAT(A5,"-2"),'COT-AUX'!$C:$J,7,0), " ")</f>
        <v> </v>
      </c>
      <c r="J5" s="308" t="str">
        <f aca="false">IFERROR( VLOOKUP(_xlfn.CONCAT(A5,"-2"),'COT-AUX'!$C:$J,8,0), " ")</f>
        <v> </v>
      </c>
      <c r="K5" s="309" t="str">
        <f aca="false">IFERROR( VLOOKUP(_xlfn.CONCAT(A5,"-3"),'COT-AUX'!$C:$J,5,0)," ")</f>
        <v> </v>
      </c>
      <c r="L5" s="310" t="str">
        <f aca="false">IFERROR( VLOOKUP(_xlfn.CONCAT(A5,"-3"),'COT-AUX'!$C:$J,7,0)," ")</f>
        <v> </v>
      </c>
      <c r="M5" s="311" t="str">
        <f aca="false">IFERROR( VLOOKUP(_xlfn.CONCAT(A5,"-3"),'COT-AUX'!$C:$J,8,0), " ")</f>
        <v> </v>
      </c>
      <c r="N5" s="312" t="n">
        <f aca="false">MIN(F5,I5,L5)</f>
        <v>0</v>
      </c>
    </row>
    <row r="6" customFormat="false" ht="11.25" hidden="false" customHeight="false" outlineLevel="0" collapsed="false">
      <c r="A6" s="58" t="s">
        <v>476</v>
      </c>
      <c r="B6" s="313"/>
      <c r="C6" s="314"/>
      <c r="D6" s="315"/>
      <c r="E6" s="303" t="str">
        <f aca="false">IFERROR( VLOOKUP(_xlfn.CONCAT(A6,"-1"),'COT-AUX'!$C:$J,5,0), " ")</f>
        <v> </v>
      </c>
      <c r="F6" s="304" t="str">
        <f aca="false">IFERROR( VLOOKUP(_xlfn.CONCAT(A6,"-1"),'COT-AUX'!$C:$J,7,0), " ")</f>
        <v> </v>
      </c>
      <c r="G6" s="305" t="str">
        <f aca="false">IFERROR( VLOOKUP(_xlfn.CONCAT(A6,"-1"),'COT-AUX'!$C:$J,8,0), " ")</f>
        <v> </v>
      </c>
      <c r="H6" s="306" t="str">
        <f aca="false">IFERROR( VLOOKUP(_xlfn.CONCAT(A6,"-2"),'COT-AUX'!$C:$J,5,0), " ")</f>
        <v> </v>
      </c>
      <c r="I6" s="307" t="str">
        <f aca="false">IFERROR( VLOOKUP(_xlfn.CONCAT(A6,"-2"),'COT-AUX'!$C:$J,7,0), " ")</f>
        <v> </v>
      </c>
      <c r="J6" s="308" t="str">
        <f aca="false">IFERROR( VLOOKUP(_xlfn.CONCAT(A6,"-2"),'COT-AUX'!$C:$J,8,0), " ")</f>
        <v> </v>
      </c>
      <c r="K6" s="309" t="str">
        <f aca="false">IFERROR( VLOOKUP(_xlfn.CONCAT(A6,"-3"),'COT-AUX'!$C:$J,5,0)," ")</f>
        <v> </v>
      </c>
      <c r="L6" s="310" t="str">
        <f aca="false">IFERROR( VLOOKUP(_xlfn.CONCAT(A6,"-3"),'COT-AUX'!$C:$J,7,0)," ")</f>
        <v> </v>
      </c>
      <c r="M6" s="311" t="str">
        <f aca="false">IFERROR( VLOOKUP(_xlfn.CONCAT(A6,"-3"),'COT-AUX'!$C:$J,8,0), " ")</f>
        <v> </v>
      </c>
      <c r="N6" s="312" t="n">
        <f aca="false">MIN(F6,I6,L6)</f>
        <v>0</v>
      </c>
    </row>
    <row r="7" customFormat="false" ht="11.25" hidden="false" customHeight="false" outlineLevel="0" collapsed="false">
      <c r="A7" s="58" t="s">
        <v>477</v>
      </c>
      <c r="B7" s="313"/>
      <c r="C7" s="314"/>
      <c r="D7" s="315"/>
      <c r="E7" s="303" t="str">
        <f aca="false">IFERROR( VLOOKUP(_xlfn.CONCAT(A7,"-1"),'COT-AUX'!$C:$J,5,0), " ")</f>
        <v> </v>
      </c>
      <c r="F7" s="304" t="str">
        <f aca="false">IFERROR( VLOOKUP(_xlfn.CONCAT(A7,"-1"),'COT-AUX'!$C:$J,7,0), " ")</f>
        <v> </v>
      </c>
      <c r="G7" s="305" t="str">
        <f aca="false">IFERROR( VLOOKUP(_xlfn.CONCAT(A7,"-1"),'COT-AUX'!$C:$J,8,0), " ")</f>
        <v> </v>
      </c>
      <c r="H7" s="306" t="str">
        <f aca="false">IFERROR( VLOOKUP(_xlfn.CONCAT(A7,"-2"),'COT-AUX'!$C:$J,5,0), " ")</f>
        <v> </v>
      </c>
      <c r="I7" s="307" t="str">
        <f aca="false">IFERROR( VLOOKUP(_xlfn.CONCAT(A7,"-2"),'COT-AUX'!$C:$J,7,0), " ")</f>
        <v> </v>
      </c>
      <c r="J7" s="308" t="str">
        <f aca="false">IFERROR( VLOOKUP(_xlfn.CONCAT(A7,"-2"),'COT-AUX'!$C:$J,8,0), " ")</f>
        <v> </v>
      </c>
      <c r="K7" s="309" t="str">
        <f aca="false">IFERROR( VLOOKUP(_xlfn.CONCAT(A7,"-3"),'COT-AUX'!$C:$J,5,0)," ")</f>
        <v> </v>
      </c>
      <c r="L7" s="310" t="str">
        <f aca="false">IFERROR( VLOOKUP(_xlfn.CONCAT(A7,"-3"),'COT-AUX'!$C:$J,7,0)," ")</f>
        <v> </v>
      </c>
      <c r="M7" s="311" t="str">
        <f aca="false">IFERROR( VLOOKUP(_xlfn.CONCAT(A7,"-3"),'COT-AUX'!$C:$J,8,0), " ")</f>
        <v> </v>
      </c>
      <c r="N7" s="312" t="n">
        <f aca="false">MIN(F7,I7,L7)</f>
        <v>0</v>
      </c>
    </row>
    <row r="8" customFormat="false" ht="11.25" hidden="false" customHeight="false" outlineLevel="0" collapsed="false">
      <c r="A8" s="58" t="s">
        <v>478</v>
      </c>
      <c r="B8" s="313"/>
      <c r="C8" s="314"/>
      <c r="D8" s="315"/>
      <c r="E8" s="303" t="str">
        <f aca="false">IFERROR( VLOOKUP(_xlfn.CONCAT(A8,"-1"),'COT-AUX'!$C:$J,5,0), " ")</f>
        <v> </v>
      </c>
      <c r="F8" s="304" t="str">
        <f aca="false">IFERROR( VLOOKUP(_xlfn.CONCAT(A8,"-1"),'COT-AUX'!$C:$J,7,0), " ")</f>
        <v> </v>
      </c>
      <c r="G8" s="305" t="str">
        <f aca="false">IFERROR( VLOOKUP(_xlfn.CONCAT(A8,"-1"),'COT-AUX'!$C:$J,8,0), " ")</f>
        <v> </v>
      </c>
      <c r="H8" s="306" t="str">
        <f aca="false">IFERROR( VLOOKUP(_xlfn.CONCAT(A8,"-2"),'COT-AUX'!$C:$J,5,0), " ")</f>
        <v> </v>
      </c>
      <c r="I8" s="307" t="str">
        <f aca="false">IFERROR( VLOOKUP(_xlfn.CONCAT(A8,"-2"),'COT-AUX'!$C:$J,7,0), " ")</f>
        <v> </v>
      </c>
      <c r="J8" s="308" t="str">
        <f aca="false">IFERROR( VLOOKUP(_xlfn.CONCAT(A8,"-2"),'COT-AUX'!$C:$J,8,0), " ")</f>
        <v> </v>
      </c>
      <c r="K8" s="309" t="str">
        <f aca="false">IFERROR( VLOOKUP(_xlfn.CONCAT(A8,"-3"),'COT-AUX'!$C:$J,5,0)," ")</f>
        <v> </v>
      </c>
      <c r="L8" s="310" t="str">
        <f aca="false">IFERROR( VLOOKUP(_xlfn.CONCAT(A8,"-3"),'COT-AUX'!$C:$J,7,0)," ")</f>
        <v> </v>
      </c>
      <c r="M8" s="311" t="str">
        <f aca="false">IFERROR( VLOOKUP(_xlfn.CONCAT(A8,"-3"),'COT-AUX'!$C:$J,8,0), " ")</f>
        <v> </v>
      </c>
      <c r="N8" s="312" t="n">
        <f aca="false">MIN(F8,I8,L8)</f>
        <v>0</v>
      </c>
    </row>
    <row r="9" customFormat="false" ht="11.25" hidden="false" customHeight="false" outlineLevel="0" collapsed="false">
      <c r="A9" s="58" t="s">
        <v>479</v>
      </c>
      <c r="B9" s="313"/>
      <c r="C9" s="314"/>
      <c r="D9" s="315"/>
      <c r="E9" s="303" t="str">
        <f aca="false">IFERROR( VLOOKUP(_xlfn.CONCAT(A9,"-1"),'COT-AUX'!$C:$J,5,0), " ")</f>
        <v> </v>
      </c>
      <c r="F9" s="304" t="str">
        <f aca="false">IFERROR( VLOOKUP(_xlfn.CONCAT(A9,"-1"),'COT-AUX'!$C:$J,7,0), " ")</f>
        <v> </v>
      </c>
      <c r="G9" s="305" t="str">
        <f aca="false">IFERROR( VLOOKUP(_xlfn.CONCAT(A9,"-1"),'COT-AUX'!$C:$J,8,0), " ")</f>
        <v> </v>
      </c>
      <c r="H9" s="306" t="str">
        <f aca="false">IFERROR( VLOOKUP(_xlfn.CONCAT(A9,"-2"),'COT-AUX'!$C:$J,5,0), " ")</f>
        <v> </v>
      </c>
      <c r="I9" s="307" t="str">
        <f aca="false">IFERROR( VLOOKUP(_xlfn.CONCAT(A9,"-2"),'COT-AUX'!$C:$J,7,0), " ")</f>
        <v> </v>
      </c>
      <c r="J9" s="308" t="str">
        <f aca="false">IFERROR( VLOOKUP(_xlfn.CONCAT(A9,"-2"),'COT-AUX'!$C:$J,8,0), " ")</f>
        <v> </v>
      </c>
      <c r="K9" s="309" t="str">
        <f aca="false">IFERROR( VLOOKUP(_xlfn.CONCAT(A9,"-3"),'COT-AUX'!$C:$J,5,0)," ")</f>
        <v> </v>
      </c>
      <c r="L9" s="310" t="str">
        <f aca="false">IFERROR( VLOOKUP(_xlfn.CONCAT(A9,"-3"),'COT-AUX'!$C:$J,7,0)," ")</f>
        <v> </v>
      </c>
      <c r="M9" s="311" t="str">
        <f aca="false">IFERROR( VLOOKUP(_xlfn.CONCAT(A9,"-3"),'COT-AUX'!$C:$J,8,0), " ")</f>
        <v> </v>
      </c>
      <c r="N9" s="312" t="n">
        <f aca="false">MIN(F9,I9,L9)</f>
        <v>0</v>
      </c>
    </row>
    <row r="10" customFormat="false" ht="12" hidden="false" customHeight="false" outlineLevel="0" collapsed="false">
      <c r="A10" s="316" t="s">
        <v>480</v>
      </c>
      <c r="B10" s="317"/>
      <c r="C10" s="318"/>
      <c r="D10" s="319"/>
      <c r="E10" s="320" t="str">
        <f aca="false">IFERROR( VLOOKUP(_xlfn.CONCAT(A10,"-1"),'COT-AUX'!$C:$J,5,0), " ")</f>
        <v> </v>
      </c>
      <c r="F10" s="321" t="str">
        <f aca="false">IFERROR( VLOOKUP(_xlfn.CONCAT(A10,"-1"),'COT-AUX'!$C:$J,7,0), " ")</f>
        <v> </v>
      </c>
      <c r="G10" s="322" t="str">
        <f aca="false">IFERROR( VLOOKUP(_xlfn.CONCAT(A10,"-1"),'COT-AUX'!$C:$J,8,0), " ")</f>
        <v> </v>
      </c>
      <c r="H10" s="323"/>
      <c r="I10" s="324"/>
      <c r="J10" s="325"/>
      <c r="K10" s="326"/>
      <c r="L10" s="327"/>
      <c r="M10" s="328"/>
      <c r="N10" s="329" t="n">
        <f aca="false">MIN(F10,I10,L10)</f>
        <v>0</v>
      </c>
    </row>
    <row r="11" customFormat="false" ht="15" hidden="false" customHeight="true" outlineLevel="0" collapsed="false"/>
    <row r="12" customFormat="false" ht="15" hidden="false" customHeight="true" outlineLevel="0" collapsed="false"/>
    <row r="13" customFormat="false" ht="15" hidden="false" customHeight="true" outlineLevel="0" collapsed="false"/>
    <row r="14" customFormat="false" ht="15" hidden="false" customHeight="true" outlineLevel="0" collapsed="false"/>
    <row r="15" customFormat="false" ht="15" hidden="false" customHeight="true" outlineLevel="0" collapsed="false"/>
    <row r="16" s="43" customFormat="true" ht="15" hidden="false" customHeight="true" outlineLevel="0" collapsed="false"/>
    <row r="17" s="43" customFormat="true" ht="15" hidden="false" customHeight="true" outlineLevel="0" collapsed="false"/>
    <row r="18" s="43" customFormat="true" ht="15" hidden="false" customHeight="true" outlineLevel="0" collapsed="false"/>
    <row r="19" s="43" customFormat="true" ht="15" hidden="false" customHeight="true" outlineLevel="0" collapsed="false"/>
    <row r="20" s="43" customFormat="true" ht="15" hidden="false" customHeight="true" outlineLevel="0" collapsed="false"/>
    <row r="21" s="43" customFormat="true" ht="15" hidden="false" customHeight="true" outlineLevel="0" collapsed="false"/>
    <row r="22" s="43" customFormat="true" ht="15" hidden="false" customHeight="true" outlineLevel="0" collapsed="false"/>
    <row r="23" s="43" customFormat="true" ht="15" hidden="false" customHeight="true" outlineLevel="0" collapsed="false"/>
    <row r="24" s="43" customFormat="true" ht="15" hidden="false" customHeight="true" outlineLevel="0" collapsed="false"/>
    <row r="25" s="43" customFormat="true" ht="15" hidden="false" customHeight="true" outlineLevel="0" collapsed="false"/>
    <row r="26" s="43" customFormat="true" ht="15" hidden="false" customHeight="true" outlineLevel="0" collapsed="false"/>
    <row r="27" s="43" customFormat="true" ht="15" hidden="false" customHeight="true" outlineLevel="0" collapsed="false"/>
    <row r="28" s="43" customFormat="true" ht="15" hidden="false" customHeight="true" outlineLevel="0" collapsed="false"/>
    <row r="29" s="43" customFormat="true" ht="15" hidden="false" customHeight="true" outlineLevel="0" collapsed="false"/>
    <row r="30" s="43" customFormat="true" ht="15" hidden="false" customHeight="true" outlineLevel="0" collapsed="false"/>
    <row r="31" s="43" customFormat="true" ht="15" hidden="false" customHeight="true" outlineLevel="0" collapsed="false"/>
    <row r="32" s="43" customFormat="true" ht="15" hidden="false" customHeight="true" outlineLevel="0" collapsed="false"/>
    <row r="33" s="43" customFormat="true" ht="15" hidden="false" customHeight="true" outlineLevel="0" collapsed="false"/>
    <row r="34" s="43" customFormat="true" ht="15" hidden="false" customHeight="true" outlineLevel="0" collapsed="false"/>
    <row r="35" s="43" customFormat="true" ht="15" hidden="false" customHeight="true" outlineLevel="0" collapsed="false"/>
    <row r="36" s="43" customFormat="true" ht="15" hidden="false" customHeight="true" outlineLevel="0" collapsed="false"/>
    <row r="37" s="43" customFormat="true" ht="15" hidden="false" customHeight="true" outlineLevel="0" collapsed="false"/>
    <row r="38" s="43" customFormat="true" ht="15" hidden="false" customHeight="true" outlineLevel="0" collapsed="false"/>
    <row r="39" s="43" customFormat="true" ht="15" hidden="false" customHeight="true" outlineLevel="0" collapsed="false"/>
    <row r="40" s="43" customFormat="true" ht="15" hidden="false" customHeight="true" outlineLevel="0" collapsed="false"/>
    <row r="41" s="43" customFormat="true" ht="15" hidden="false" customHeight="true" outlineLevel="0" collapsed="false"/>
    <row r="42" s="43" customFormat="true" ht="15" hidden="false" customHeight="true" outlineLevel="0" collapsed="false"/>
    <row r="43" s="43" customFormat="true" ht="15" hidden="false" customHeight="true" outlineLevel="0" collapsed="false"/>
    <row r="44" s="43" customFormat="true" ht="15" hidden="false" customHeight="true" outlineLevel="0" collapsed="false"/>
    <row r="45" s="43" customFormat="true" ht="15" hidden="false" customHeight="true" outlineLevel="0" collapsed="false"/>
    <row r="46" s="43" customFormat="true" ht="15" hidden="false" customHeight="true" outlineLevel="0" collapsed="false"/>
    <row r="47" s="43" customFormat="true" ht="15" hidden="false" customHeight="true" outlineLevel="0" collapsed="false"/>
    <row r="48" s="43" customFormat="true" ht="15" hidden="false" customHeight="true" outlineLevel="0" collapsed="false"/>
    <row r="49" s="43" customFormat="true" ht="15" hidden="false" customHeight="true" outlineLevel="0" collapsed="false"/>
    <row r="50" s="43" customFormat="true" ht="15" hidden="false" customHeight="true" outlineLevel="0" collapsed="false"/>
    <row r="51" s="43" customFormat="true" ht="15" hidden="false" customHeight="true" outlineLevel="0" collapsed="false"/>
    <row r="52" s="43" customFormat="true" ht="15" hidden="false" customHeight="true" outlineLevel="0" collapsed="false"/>
    <row r="53" s="43" customFormat="true" ht="15" hidden="false" customHeight="true" outlineLevel="0" collapsed="false"/>
    <row r="54" s="43" customFormat="true" ht="15" hidden="false" customHeight="true" outlineLevel="0" collapsed="false"/>
    <row r="55" s="43" customFormat="true" ht="15" hidden="false" customHeight="true" outlineLevel="0" collapsed="false"/>
    <row r="56" s="43" customFormat="true" ht="15" hidden="false" customHeight="true" outlineLevel="0" collapsed="false"/>
    <row r="57" s="43" customFormat="true" ht="15" hidden="false" customHeight="true" outlineLevel="0" collapsed="false"/>
    <row r="58" s="43" customFormat="true" ht="15" hidden="false" customHeight="true" outlineLevel="0" collapsed="false"/>
    <row r="59" s="43" customFormat="true" ht="15" hidden="false" customHeight="true" outlineLevel="0" collapsed="false"/>
    <row r="60" s="43" customFormat="true" ht="15" hidden="false" customHeight="true" outlineLevel="0" collapsed="false"/>
    <row r="61" s="43" customFormat="true" ht="15" hidden="false" customHeight="true" outlineLevel="0" collapsed="false"/>
    <row r="62" s="43" customFormat="true" ht="15" hidden="false" customHeight="true" outlineLevel="0" collapsed="false"/>
    <row r="63" s="43" customFormat="true" ht="15" hidden="false" customHeight="true" outlineLevel="0" collapsed="false"/>
    <row r="64" s="43" customFormat="true" ht="15" hidden="false" customHeight="true" outlineLevel="0" collapsed="false"/>
    <row r="65" s="43" customFormat="true" ht="15" hidden="false" customHeight="true" outlineLevel="0" collapsed="false"/>
    <row r="66" s="43" customFormat="true" ht="15" hidden="false" customHeight="true" outlineLevel="0" collapsed="false"/>
    <row r="67" s="43" customFormat="true" ht="15" hidden="false" customHeight="true" outlineLevel="0" collapsed="false"/>
    <row r="68" s="43" customFormat="true" ht="15" hidden="false" customHeight="true" outlineLevel="0" collapsed="false"/>
    <row r="69" s="43" customFormat="true" ht="15" hidden="false" customHeight="true" outlineLevel="0" collapsed="false"/>
    <row r="70" s="43" customFormat="true" ht="15" hidden="false" customHeight="true" outlineLevel="0" collapsed="false"/>
    <row r="71" s="43" customFormat="true" ht="15" hidden="false" customHeight="true" outlineLevel="0" collapsed="false"/>
    <row r="72" s="43" customFormat="true" ht="15" hidden="false" customHeight="true" outlineLevel="0" collapsed="false"/>
    <row r="73" s="43" customFormat="true" ht="15" hidden="false" customHeight="true" outlineLevel="0" collapsed="false"/>
    <row r="74" s="43" customFormat="true" ht="15" hidden="false" customHeight="true" outlineLevel="0" collapsed="false"/>
    <row r="75" s="43" customFormat="true" ht="15" hidden="false" customHeight="true" outlineLevel="0" collapsed="false"/>
    <row r="76" s="43" customFormat="true" ht="15" hidden="false" customHeight="true" outlineLevel="0" collapsed="false"/>
    <row r="77" s="43" customFormat="true" ht="15" hidden="false" customHeight="true" outlineLevel="0" collapsed="false"/>
    <row r="78" s="43" customFormat="true" ht="15" hidden="false" customHeight="true" outlineLevel="0" collapsed="false"/>
    <row r="79" s="43" customFormat="true" ht="15" hidden="false" customHeight="true" outlineLevel="0" collapsed="false"/>
    <row r="80" s="43" customFormat="true" ht="15" hidden="false" customHeight="true" outlineLevel="0" collapsed="false"/>
    <row r="81" s="43" customFormat="true" ht="15" hidden="false" customHeight="true" outlineLevel="0" collapsed="false"/>
    <row r="82" s="43" customFormat="true" ht="15" hidden="false" customHeight="true" outlineLevel="0" collapsed="false"/>
    <row r="83" s="43" customFormat="true" ht="15" hidden="false" customHeight="true" outlineLevel="0" collapsed="false"/>
    <row r="84" s="43" customFormat="true" ht="15" hidden="false" customHeight="true" outlineLevel="0" collapsed="false"/>
    <row r="85" s="43" customFormat="true" ht="15" hidden="false" customHeight="true" outlineLevel="0" collapsed="false"/>
    <row r="86" s="43" customFormat="true" ht="15" hidden="false" customHeight="true" outlineLevel="0" collapsed="false"/>
    <row r="87" s="43" customFormat="true" ht="15" hidden="false" customHeight="true" outlineLevel="0" collapsed="false"/>
    <row r="88" s="43" customFormat="true" ht="15" hidden="false" customHeight="true" outlineLevel="0" collapsed="false"/>
    <row r="89" s="43" customFormat="true" ht="15" hidden="false" customHeight="true" outlineLevel="0" collapsed="false"/>
    <row r="90" s="43" customFormat="true" ht="15" hidden="false" customHeight="true" outlineLevel="0" collapsed="false"/>
    <row r="91" s="43" customFormat="true" ht="15" hidden="false" customHeight="true" outlineLevel="0" collapsed="false"/>
    <row r="92" s="43" customFormat="true" ht="15" hidden="false" customHeight="true" outlineLevel="0" collapsed="false"/>
    <row r="93" s="43" customFormat="true" ht="15" hidden="false" customHeight="true" outlineLevel="0" collapsed="false"/>
    <row r="94" s="43" customFormat="true" ht="15" hidden="false" customHeight="true" outlineLevel="0" collapsed="false"/>
    <row r="95" s="43" customFormat="true" ht="15" hidden="false" customHeight="true" outlineLevel="0" collapsed="false"/>
    <row r="96" s="43" customFormat="true" ht="15" hidden="false" customHeight="true" outlineLevel="0" collapsed="false"/>
    <row r="97" s="43" customFormat="true" ht="15" hidden="false" customHeight="true" outlineLevel="0" collapsed="false"/>
    <row r="98" s="43" customFormat="true" ht="15" hidden="false" customHeight="true" outlineLevel="0" collapsed="false"/>
    <row r="99" s="43" customFormat="true" ht="15" hidden="false" customHeight="true" outlineLevel="0" collapsed="false"/>
    <row r="100" s="43" customFormat="true" ht="15" hidden="false" customHeight="true" outlineLevel="0" collapsed="false"/>
    <row r="101" s="43" customFormat="true" ht="15" hidden="false" customHeight="true" outlineLevel="0" collapsed="false"/>
    <row r="102" s="43" customFormat="true" ht="15" hidden="false" customHeight="true" outlineLevel="0" collapsed="false"/>
    <row r="103" s="43" customFormat="true" ht="15" hidden="false" customHeight="true" outlineLevel="0" collapsed="false"/>
    <row r="104" s="43" customFormat="true" ht="15" hidden="false" customHeight="true" outlineLevel="0" collapsed="false"/>
    <row r="105" s="43" customFormat="true" ht="15" hidden="false" customHeight="true" outlineLevel="0" collapsed="false"/>
    <row r="106" s="43" customFormat="true" ht="15" hidden="false" customHeight="true" outlineLevel="0" collapsed="false"/>
    <row r="107" s="43" customFormat="true" ht="15" hidden="false" customHeight="true" outlineLevel="0" collapsed="false"/>
    <row r="108" s="43" customFormat="true" ht="15" hidden="false" customHeight="true" outlineLevel="0" collapsed="false"/>
    <row r="109" s="43" customFormat="true" ht="15" hidden="false" customHeight="true" outlineLevel="0" collapsed="false"/>
    <row r="110" s="43" customFormat="true" ht="15" hidden="false" customHeight="true" outlineLevel="0" collapsed="false"/>
    <row r="111" s="43" customFormat="true" ht="15" hidden="false" customHeight="true" outlineLevel="0" collapsed="false"/>
    <row r="112" s="43" customFormat="true" ht="15" hidden="false" customHeight="true" outlineLevel="0" collapsed="false"/>
    <row r="113" s="43" customFormat="true" ht="15" hidden="false" customHeight="true" outlineLevel="0" collapsed="false"/>
    <row r="114" s="43" customFormat="true" ht="15" hidden="false" customHeight="true" outlineLevel="0" collapsed="false"/>
    <row r="115" s="43" customFormat="true" ht="15" hidden="false" customHeight="true" outlineLevel="0" collapsed="false"/>
    <row r="116" s="43" customFormat="true" ht="15" hidden="false" customHeight="true" outlineLevel="0" collapsed="false"/>
    <row r="117" s="43" customFormat="true" ht="15" hidden="false" customHeight="true" outlineLevel="0" collapsed="false"/>
    <row r="118" s="43" customFormat="true" ht="15" hidden="false" customHeight="true" outlineLevel="0" collapsed="false"/>
    <row r="119" s="43" customFormat="true" ht="15" hidden="false" customHeight="true" outlineLevel="0" collapsed="false"/>
    <row r="120" s="43" customFormat="true" ht="15" hidden="false" customHeight="true" outlineLevel="0" collapsed="false"/>
    <row r="121" s="43" customFormat="true" ht="15" hidden="false" customHeight="true" outlineLevel="0" collapsed="false"/>
    <row r="122" s="43" customFormat="true" ht="15" hidden="false" customHeight="true" outlineLevel="0" collapsed="false"/>
    <row r="123" s="43" customFormat="true" ht="15" hidden="false" customHeight="true" outlineLevel="0" collapsed="false"/>
    <row r="124" s="43" customFormat="true" ht="15" hidden="false" customHeight="true" outlineLevel="0" collapsed="false"/>
    <row r="125" s="43" customFormat="true" ht="15" hidden="false" customHeight="true" outlineLevel="0" collapsed="false"/>
    <row r="126" s="43" customFormat="true" ht="15" hidden="false" customHeight="true" outlineLevel="0" collapsed="false"/>
    <row r="127" s="43" customFormat="true" ht="15" hidden="false" customHeight="true" outlineLevel="0" collapsed="false"/>
    <row r="128" s="43" customFormat="true" ht="15" hidden="false" customHeight="true" outlineLevel="0" collapsed="false"/>
    <row r="129" s="43" customFormat="true" ht="15" hidden="false" customHeight="true" outlineLevel="0" collapsed="false"/>
    <row r="130" s="43" customFormat="true" ht="15" hidden="false" customHeight="true" outlineLevel="0" collapsed="false"/>
    <row r="131" s="43" customFormat="true" ht="15" hidden="false" customHeight="true" outlineLevel="0" collapsed="false"/>
    <row r="132" s="43" customFormat="true" ht="15" hidden="false" customHeight="true" outlineLevel="0" collapsed="false"/>
    <row r="133" s="43" customFormat="true" ht="15" hidden="false" customHeight="true" outlineLevel="0" collapsed="false"/>
    <row r="134" s="43" customFormat="true" ht="15" hidden="false" customHeight="true" outlineLevel="0" collapsed="false"/>
    <row r="135" s="43" customFormat="true" ht="15" hidden="false" customHeight="true" outlineLevel="0" collapsed="false"/>
    <row r="136" s="43" customFormat="true" ht="15" hidden="false" customHeight="true" outlineLevel="0" collapsed="false"/>
    <row r="137" s="43" customFormat="true" ht="15" hidden="false" customHeight="true" outlineLevel="0" collapsed="false"/>
    <row r="138" s="43" customFormat="true" ht="15" hidden="false" customHeight="true" outlineLevel="0" collapsed="false"/>
    <row r="139" s="43" customFormat="true" ht="15" hidden="false" customHeight="true" outlineLevel="0" collapsed="false"/>
    <row r="140" s="43" customFormat="true" ht="15" hidden="false" customHeight="true" outlineLevel="0" collapsed="false"/>
    <row r="141" s="43" customFormat="true" ht="15" hidden="false" customHeight="true" outlineLevel="0" collapsed="false"/>
    <row r="142" s="43" customFormat="true" ht="15" hidden="false" customHeight="true" outlineLevel="0" collapsed="false"/>
    <row r="143" s="43" customFormat="true" ht="15" hidden="false" customHeight="true" outlineLevel="0" collapsed="false"/>
    <row r="144" s="43" customFormat="true" ht="15" hidden="false" customHeight="true" outlineLevel="0" collapsed="false"/>
    <row r="145" s="43" customFormat="true" ht="15" hidden="false" customHeight="true" outlineLevel="0" collapsed="false"/>
    <row r="146" s="43" customFormat="true" ht="15" hidden="false" customHeight="true" outlineLevel="0" collapsed="false"/>
    <row r="147" s="43" customFormat="true" ht="15.75" hidden="false" customHeight="true" outlineLevel="0" collapsed="false"/>
    <row r="148" s="43" customFormat="true" ht="15.75" hidden="false" customHeight="true" outlineLevel="0" collapsed="false"/>
    <row r="149" s="43" customFormat="true" ht="15.75" hidden="false" customHeight="true" outlineLevel="0" collapsed="false"/>
    <row r="150" s="43" customFormat="true" ht="15.75" hidden="false" customHeight="true" outlineLevel="0" collapsed="false"/>
    <row r="151" s="43" customFormat="true" ht="15.75" hidden="false" customHeight="true" outlineLevel="0" collapsed="false"/>
    <row r="152" s="43" customFormat="true" ht="15.75" hidden="false" customHeight="true" outlineLevel="0" collapsed="false"/>
    <row r="153" s="43" customFormat="true" ht="15.75" hidden="false" customHeight="true" outlineLevel="0" collapsed="false"/>
    <row r="154" s="43" customFormat="true" ht="15.75" hidden="false" customHeight="true" outlineLevel="0" collapsed="false"/>
    <row r="155" s="43" customFormat="true" ht="15.75" hidden="false" customHeight="true" outlineLevel="0" collapsed="false"/>
    <row r="156" s="43" customFormat="true" ht="15.75" hidden="false" customHeight="true" outlineLevel="0" collapsed="false"/>
    <row r="157" s="43" customFormat="true" ht="15.75" hidden="false" customHeight="true" outlineLevel="0" collapsed="false"/>
    <row r="158" s="43" customFormat="true" ht="15.75" hidden="false" customHeight="true" outlineLevel="0" collapsed="false"/>
    <row r="159" s="43" customFormat="true" ht="15.75" hidden="false" customHeight="true" outlineLevel="0" collapsed="false"/>
    <row r="160" s="43" customFormat="true" ht="15.75" hidden="false" customHeight="true" outlineLevel="0" collapsed="false"/>
    <row r="161" s="43" customFormat="true" ht="15.75" hidden="false" customHeight="true" outlineLevel="0" collapsed="false"/>
    <row r="162" s="43" customFormat="true" ht="15.75" hidden="false" customHeight="true" outlineLevel="0" collapsed="false"/>
    <row r="163" s="43" customFormat="true" ht="15.75" hidden="false" customHeight="true" outlineLevel="0" collapsed="false"/>
    <row r="164" s="43" customFormat="true" ht="15.75" hidden="false" customHeight="true" outlineLevel="0" collapsed="false"/>
    <row r="165" s="43" customFormat="true" ht="15.75" hidden="false" customHeight="true" outlineLevel="0" collapsed="false"/>
    <row r="166" s="43" customFormat="true" ht="15.75" hidden="false" customHeight="true" outlineLevel="0" collapsed="false"/>
    <row r="167" s="43" customFormat="true" ht="15.75" hidden="false" customHeight="true" outlineLevel="0" collapsed="false"/>
  </sheetData>
  <mergeCells count="2">
    <mergeCell ref="A1:N1"/>
    <mergeCell ref="A2:N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5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2" man="true" max="16383" min="0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A9D18E"/>
    <pageSetUpPr fitToPage="true"/>
  </sheetPr>
  <dimension ref="A1:J107"/>
  <sheetViews>
    <sheetView showFormulas="false" showGridLines="true" showRowColHeaders="true" showZeros="true" rightToLeft="false" tabSelected="false" showOutlineSymbols="true" defaultGridColor="true" view="pageBreakPreview" topLeftCell="A3" colorId="64" zoomScale="115" zoomScaleNormal="100" zoomScalePageLayoutView="115" workbookViewId="0">
      <selection pane="topLeft" activeCell="A1" activeCellId="0" sqref="A1"/>
    </sheetView>
  </sheetViews>
  <sheetFormatPr defaultColWidth="15.4453125" defaultRowHeight="11.25" zeroHeight="false" outlineLevelRow="0" outlineLevelCol="0"/>
  <cols>
    <col collapsed="false" customWidth="true" hidden="false" outlineLevel="0" max="1" min="1" style="42" width="10.71"/>
    <col collapsed="false" customWidth="true" hidden="false" outlineLevel="0" max="2" min="2" style="42" width="3.71"/>
    <col collapsed="false" customWidth="true" hidden="false" outlineLevel="0" max="3" min="3" style="42" width="8.57"/>
    <col collapsed="false" customWidth="true" hidden="false" outlineLevel="0" max="4" min="4" style="43" width="35.71"/>
    <col collapsed="false" customWidth="true" hidden="false" outlineLevel="0" max="5" min="5" style="43" width="4.43"/>
    <col collapsed="false" customWidth="true" hidden="false" outlineLevel="0" max="6" min="6" style="43" width="6.57"/>
    <col collapsed="false" customWidth="true" hidden="false" outlineLevel="0" max="7" min="7" style="43" width="20.71"/>
    <col collapsed="false" customWidth="true" hidden="false" outlineLevel="0" max="8" min="8" style="43" width="25.71"/>
    <col collapsed="false" customWidth="true" hidden="false" outlineLevel="0" max="9" min="9" style="43" width="10.71"/>
    <col collapsed="false" customWidth="true" hidden="false" outlineLevel="0" max="10" min="10" style="43" width="7.71"/>
    <col collapsed="false" customWidth="true" hidden="false" outlineLevel="0" max="11" min="11" style="43" width="16.57"/>
    <col collapsed="false" customWidth="true" hidden="false" outlineLevel="0" max="12" min="12" style="43" width="11.86"/>
    <col collapsed="false" customWidth="true" hidden="false" outlineLevel="0" max="13" min="13" style="43" width="10.42"/>
    <col collapsed="false" customWidth="true" hidden="false" outlineLevel="0" max="14" min="14" style="43" width="5.7"/>
    <col collapsed="false" customWidth="false" hidden="false" outlineLevel="0" max="251" min="15" style="43" width="15.42"/>
    <col collapsed="false" customWidth="true" hidden="false" outlineLevel="0" max="252" min="252" style="43" width="10.71"/>
    <col collapsed="false" customWidth="true" hidden="false" outlineLevel="0" max="253" min="253" style="43" width="32.57"/>
    <col collapsed="false" customWidth="true" hidden="false" outlineLevel="0" max="254" min="254" style="43" width="4.43"/>
    <col collapsed="false" customWidth="true" hidden="false" outlineLevel="0" max="255" min="255" style="43" width="6.57"/>
    <col collapsed="false" customWidth="true" hidden="false" outlineLevel="0" max="256" min="256" style="43" width="9.71"/>
    <col collapsed="false" customWidth="true" hidden="false" outlineLevel="0" max="257" min="257" style="43" width="10.71"/>
    <col collapsed="false" customWidth="true" hidden="false" outlineLevel="0" max="258" min="258" style="43" width="7.71"/>
    <col collapsed="false" customWidth="true" hidden="false" outlineLevel="0" max="259" min="259" style="43" width="9.71"/>
    <col collapsed="false" customWidth="true" hidden="false" outlineLevel="0" max="260" min="260" style="43" width="10.71"/>
    <col collapsed="false" customWidth="true" hidden="false" outlineLevel="0" max="261" min="261" style="43" width="7.71"/>
    <col collapsed="false" customWidth="true" hidden="false" outlineLevel="0" max="262" min="262" style="43" width="9.71"/>
    <col collapsed="false" customWidth="true" hidden="false" outlineLevel="0" max="263" min="263" style="43" width="10.71"/>
    <col collapsed="false" customWidth="true" hidden="false" outlineLevel="0" max="264" min="264" style="43" width="7.71"/>
    <col collapsed="false" customWidth="true" hidden="false" outlineLevel="0" max="265" min="265" style="43" width="13.01"/>
    <col collapsed="false" customWidth="true" hidden="false" outlineLevel="0" max="266" min="266" style="43" width="15.29"/>
    <col collapsed="false" customWidth="true" hidden="false" outlineLevel="0" max="267" min="267" style="43" width="16.57"/>
    <col collapsed="false" customWidth="true" hidden="false" outlineLevel="0" max="268" min="268" style="43" width="11.86"/>
    <col collapsed="false" customWidth="true" hidden="false" outlineLevel="0" max="269" min="269" style="43" width="10.42"/>
    <col collapsed="false" customWidth="true" hidden="false" outlineLevel="0" max="270" min="270" style="43" width="5.7"/>
    <col collapsed="false" customWidth="false" hidden="false" outlineLevel="0" max="507" min="271" style="43" width="15.42"/>
    <col collapsed="false" customWidth="true" hidden="false" outlineLevel="0" max="508" min="508" style="43" width="10.71"/>
    <col collapsed="false" customWidth="true" hidden="false" outlineLevel="0" max="509" min="509" style="43" width="32.57"/>
    <col collapsed="false" customWidth="true" hidden="false" outlineLevel="0" max="510" min="510" style="43" width="4.43"/>
    <col collapsed="false" customWidth="true" hidden="false" outlineLevel="0" max="511" min="511" style="43" width="6.57"/>
    <col collapsed="false" customWidth="true" hidden="false" outlineLevel="0" max="512" min="512" style="43" width="9.71"/>
    <col collapsed="false" customWidth="true" hidden="false" outlineLevel="0" max="513" min="513" style="43" width="10.71"/>
    <col collapsed="false" customWidth="true" hidden="false" outlineLevel="0" max="514" min="514" style="43" width="7.71"/>
    <col collapsed="false" customWidth="true" hidden="false" outlineLevel="0" max="515" min="515" style="43" width="9.71"/>
    <col collapsed="false" customWidth="true" hidden="false" outlineLevel="0" max="516" min="516" style="43" width="10.71"/>
    <col collapsed="false" customWidth="true" hidden="false" outlineLevel="0" max="517" min="517" style="43" width="7.71"/>
    <col collapsed="false" customWidth="true" hidden="false" outlineLevel="0" max="518" min="518" style="43" width="9.71"/>
    <col collapsed="false" customWidth="true" hidden="false" outlineLevel="0" max="519" min="519" style="43" width="10.71"/>
    <col collapsed="false" customWidth="true" hidden="false" outlineLevel="0" max="520" min="520" style="43" width="7.71"/>
    <col collapsed="false" customWidth="true" hidden="false" outlineLevel="0" max="521" min="521" style="43" width="13.01"/>
    <col collapsed="false" customWidth="true" hidden="false" outlineLevel="0" max="522" min="522" style="43" width="15.29"/>
    <col collapsed="false" customWidth="true" hidden="false" outlineLevel="0" max="523" min="523" style="43" width="16.57"/>
    <col collapsed="false" customWidth="true" hidden="false" outlineLevel="0" max="524" min="524" style="43" width="11.86"/>
    <col collapsed="false" customWidth="true" hidden="false" outlineLevel="0" max="525" min="525" style="43" width="10.42"/>
    <col collapsed="false" customWidth="true" hidden="false" outlineLevel="0" max="526" min="526" style="43" width="5.7"/>
    <col collapsed="false" customWidth="false" hidden="false" outlineLevel="0" max="763" min="527" style="43" width="15.42"/>
    <col collapsed="false" customWidth="true" hidden="false" outlineLevel="0" max="764" min="764" style="43" width="10.71"/>
    <col collapsed="false" customWidth="true" hidden="false" outlineLevel="0" max="765" min="765" style="43" width="32.57"/>
    <col collapsed="false" customWidth="true" hidden="false" outlineLevel="0" max="766" min="766" style="43" width="4.43"/>
    <col collapsed="false" customWidth="true" hidden="false" outlineLevel="0" max="767" min="767" style="43" width="6.57"/>
    <col collapsed="false" customWidth="true" hidden="false" outlineLevel="0" max="768" min="768" style="43" width="9.71"/>
    <col collapsed="false" customWidth="true" hidden="false" outlineLevel="0" max="769" min="769" style="43" width="10.71"/>
    <col collapsed="false" customWidth="true" hidden="false" outlineLevel="0" max="770" min="770" style="43" width="7.71"/>
    <col collapsed="false" customWidth="true" hidden="false" outlineLevel="0" max="771" min="771" style="43" width="9.71"/>
    <col collapsed="false" customWidth="true" hidden="false" outlineLevel="0" max="772" min="772" style="43" width="10.71"/>
    <col collapsed="false" customWidth="true" hidden="false" outlineLevel="0" max="773" min="773" style="43" width="7.71"/>
    <col collapsed="false" customWidth="true" hidden="false" outlineLevel="0" max="774" min="774" style="43" width="9.71"/>
    <col collapsed="false" customWidth="true" hidden="false" outlineLevel="0" max="775" min="775" style="43" width="10.71"/>
    <col collapsed="false" customWidth="true" hidden="false" outlineLevel="0" max="776" min="776" style="43" width="7.71"/>
    <col collapsed="false" customWidth="true" hidden="false" outlineLevel="0" max="777" min="777" style="43" width="13.01"/>
    <col collapsed="false" customWidth="true" hidden="false" outlineLevel="0" max="778" min="778" style="43" width="15.29"/>
    <col collapsed="false" customWidth="true" hidden="false" outlineLevel="0" max="779" min="779" style="43" width="16.57"/>
    <col collapsed="false" customWidth="true" hidden="false" outlineLevel="0" max="780" min="780" style="43" width="11.86"/>
    <col collapsed="false" customWidth="true" hidden="false" outlineLevel="0" max="781" min="781" style="43" width="10.42"/>
    <col collapsed="false" customWidth="true" hidden="false" outlineLevel="0" max="782" min="782" style="43" width="5.7"/>
    <col collapsed="false" customWidth="false" hidden="false" outlineLevel="0" max="1019" min="783" style="43" width="15.42"/>
    <col collapsed="false" customWidth="true" hidden="false" outlineLevel="0" max="1020" min="1020" style="43" width="10.71"/>
    <col collapsed="false" customWidth="true" hidden="false" outlineLevel="0" max="1021" min="1021" style="43" width="32.57"/>
    <col collapsed="false" customWidth="true" hidden="false" outlineLevel="0" max="1022" min="1022" style="43" width="4.43"/>
    <col collapsed="false" customWidth="true" hidden="false" outlineLevel="0" max="1023" min="1023" style="43" width="6.57"/>
    <col collapsed="false" customWidth="true" hidden="false" outlineLevel="0" max="1024" min="1024" style="43" width="9.71"/>
  </cols>
  <sheetData>
    <row r="1" customFormat="false" ht="15" hidden="false" customHeight="true" outlineLevel="0" collapsed="false">
      <c r="A1" s="330" t="s">
        <v>481</v>
      </c>
      <c r="B1" s="330"/>
      <c r="C1" s="330"/>
      <c r="D1" s="330"/>
      <c r="E1" s="330"/>
      <c r="F1" s="330"/>
      <c r="G1" s="330"/>
      <c r="H1" s="330"/>
      <c r="I1" s="330"/>
      <c r="J1" s="330"/>
    </row>
    <row r="2" customFormat="false" ht="15" hidden="false" customHeight="true" outlineLevel="0" collapsed="false">
      <c r="A2" s="331" t="s">
        <v>339</v>
      </c>
      <c r="B2" s="331" t="s">
        <v>23</v>
      </c>
      <c r="C2" s="331" t="s">
        <v>482</v>
      </c>
      <c r="D2" s="331" t="s">
        <v>462</v>
      </c>
      <c r="E2" s="331" t="s">
        <v>48</v>
      </c>
      <c r="F2" s="331" t="s">
        <v>49</v>
      </c>
      <c r="G2" s="331" t="s">
        <v>483</v>
      </c>
      <c r="H2" s="331" t="s">
        <v>484</v>
      </c>
      <c r="I2" s="331" t="s">
        <v>485</v>
      </c>
      <c r="J2" s="331" t="s">
        <v>486</v>
      </c>
    </row>
    <row r="3" customFormat="false" ht="101.25" hidden="false" customHeight="false" outlineLevel="0" collapsed="false">
      <c r="A3" s="332" t="s">
        <v>473</v>
      </c>
      <c r="B3" s="332" t="n">
        <v>1</v>
      </c>
      <c r="C3" s="332" t="str">
        <f aca="false">_xlfn.CONCAT(A3,"-",B3)</f>
        <v>COT-001-1</v>
      </c>
      <c r="D3" s="300" t="str">
        <f aca="false">VLOOKUP(A3,COTAÇÕES!$A:$N,2,0)</f>
        <v>REFLETOR DE LED 400W LINEAR PARA CAMPO | QUADRA IP68 FLOOD LIGHT - DIRECIONÁVEL</v>
      </c>
      <c r="E3" s="301" t="str">
        <f aca="false">VLOOKUP(A3,COTAÇÕES!$A:$N,3,0)</f>
        <v>UND</v>
      </c>
      <c r="F3" s="302" t="n">
        <f aca="false">VLOOKUP(A3,COTAÇÕES!$A:$N,4,0)</f>
        <v>1</v>
      </c>
      <c r="G3" s="333" t="s">
        <v>487</v>
      </c>
      <c r="H3" s="334" t="s">
        <v>488</v>
      </c>
      <c r="I3" s="335" t="n">
        <f aca="false">389.99+47.54</f>
        <v>437.53</v>
      </c>
      <c r="J3" s="336" t="n">
        <v>45093</v>
      </c>
    </row>
    <row r="4" s="43" customFormat="true" ht="15" hidden="false" customHeight="true" outlineLevel="0" collapsed="false"/>
    <row r="5" s="43" customFormat="true" ht="15" hidden="false" customHeight="true" outlineLevel="0" collapsed="false"/>
    <row r="6" s="43" customFormat="true" ht="15" hidden="false" customHeight="true" outlineLevel="0" collapsed="false"/>
    <row r="7" s="43" customFormat="true" ht="15" hidden="false" customHeight="true" outlineLevel="0" collapsed="false"/>
    <row r="8" s="43" customFormat="true" ht="15" hidden="false" customHeight="true" outlineLevel="0" collapsed="false"/>
    <row r="9" s="43" customFormat="true" ht="15" hidden="false" customHeight="true" outlineLevel="0" collapsed="false"/>
    <row r="10" s="43" customFormat="true" ht="15" hidden="false" customHeight="true" outlineLevel="0" collapsed="false"/>
    <row r="11" s="43" customFormat="true" ht="15" hidden="false" customHeight="true" outlineLevel="0" collapsed="false"/>
    <row r="12" s="43" customFormat="true" ht="15" hidden="false" customHeight="true" outlineLevel="0" collapsed="false"/>
    <row r="13" s="43" customFormat="true" ht="15" hidden="false" customHeight="true" outlineLevel="0" collapsed="false"/>
    <row r="14" s="43" customFormat="true" ht="15" hidden="false" customHeight="true" outlineLevel="0" collapsed="false"/>
    <row r="15" s="43" customFormat="true" ht="15" hidden="false" customHeight="true" outlineLevel="0" collapsed="false"/>
    <row r="16" s="43" customFormat="true" ht="15" hidden="false" customHeight="true" outlineLevel="0" collapsed="false"/>
    <row r="17" s="43" customFormat="true" ht="15" hidden="false" customHeight="true" outlineLevel="0" collapsed="false"/>
    <row r="18" s="43" customFormat="true" ht="15" hidden="false" customHeight="true" outlineLevel="0" collapsed="false"/>
    <row r="19" s="43" customFormat="true" ht="15" hidden="false" customHeight="true" outlineLevel="0" collapsed="false"/>
    <row r="20" s="43" customFormat="true" ht="15" hidden="false" customHeight="true" outlineLevel="0" collapsed="false"/>
    <row r="21" s="43" customFormat="true" ht="15" hidden="false" customHeight="true" outlineLevel="0" collapsed="false"/>
    <row r="22" s="43" customFormat="true" ht="15" hidden="false" customHeight="true" outlineLevel="0" collapsed="false"/>
    <row r="23" s="43" customFormat="true" ht="15" hidden="false" customHeight="true" outlineLevel="0" collapsed="false"/>
    <row r="24" s="43" customFormat="true" ht="15" hidden="false" customHeight="true" outlineLevel="0" collapsed="false"/>
    <row r="25" s="43" customFormat="true" ht="15" hidden="false" customHeight="true" outlineLevel="0" collapsed="false"/>
    <row r="26" s="43" customFormat="true" ht="15" hidden="false" customHeight="true" outlineLevel="0" collapsed="false"/>
    <row r="27" s="43" customFormat="true" ht="15" hidden="false" customHeight="true" outlineLevel="0" collapsed="false"/>
    <row r="28" s="43" customFormat="true" ht="15" hidden="false" customHeight="true" outlineLevel="0" collapsed="false"/>
    <row r="29" s="43" customFormat="true" ht="15" hidden="false" customHeight="true" outlineLevel="0" collapsed="false"/>
    <row r="30" s="43" customFormat="true" ht="15" hidden="false" customHeight="true" outlineLevel="0" collapsed="false"/>
    <row r="31" s="43" customFormat="true" ht="15" hidden="false" customHeight="true" outlineLevel="0" collapsed="false"/>
    <row r="32" s="43" customFormat="true" ht="15" hidden="false" customHeight="true" outlineLevel="0" collapsed="false"/>
    <row r="33" customFormat="false" ht="15" hidden="false" customHeight="true" outlineLevel="0" collapsed="false">
      <c r="A33" s="331" t="s">
        <v>339</v>
      </c>
      <c r="B33" s="331" t="s">
        <v>23</v>
      </c>
      <c r="C33" s="331" t="s">
        <v>482</v>
      </c>
      <c r="D33" s="331" t="s">
        <v>462</v>
      </c>
      <c r="E33" s="331" t="s">
        <v>48</v>
      </c>
      <c r="F33" s="331" t="s">
        <v>49</v>
      </c>
      <c r="G33" s="331" t="s">
        <v>483</v>
      </c>
      <c r="H33" s="331" t="s">
        <v>484</v>
      </c>
      <c r="I33" s="331" t="s">
        <v>485</v>
      </c>
      <c r="J33" s="331" t="s">
        <v>486</v>
      </c>
    </row>
    <row r="34" customFormat="false" ht="22.5" hidden="false" customHeight="false" outlineLevel="0" collapsed="false">
      <c r="A34" s="332" t="s">
        <v>473</v>
      </c>
      <c r="B34" s="332" t="n">
        <v>2</v>
      </c>
      <c r="C34" s="332" t="str">
        <f aca="false">_xlfn.CONCAT(A34,"-",B34)</f>
        <v>COT-001-2</v>
      </c>
      <c r="D34" s="300" t="str">
        <f aca="false">VLOOKUP(A34,COTAÇÕES!$A:$N,2,0)</f>
        <v>REFLETOR DE LED 400W LINEAR PARA CAMPO | QUADRA IP68 FLOOD LIGHT - DIRECIONÁVEL</v>
      </c>
      <c r="E34" s="301" t="str">
        <f aca="false">VLOOKUP(A34,COTAÇÕES!$A:$N,3,0)</f>
        <v>UND</v>
      </c>
      <c r="F34" s="302" t="n">
        <f aca="false">VLOOKUP(A34,COTAÇÕES!$A:$N,4,0)</f>
        <v>1</v>
      </c>
      <c r="G34" s="333"/>
      <c r="H34" s="334"/>
      <c r="I34" s="335"/>
      <c r="J34" s="336"/>
    </row>
    <row r="35" s="43" customFormat="true" ht="15" hidden="false" customHeight="true" outlineLevel="0" collapsed="false"/>
    <row r="36" s="43" customFormat="true" ht="15" hidden="false" customHeight="true" outlineLevel="0" collapsed="false"/>
    <row r="37" s="43" customFormat="true" ht="15" hidden="false" customHeight="true" outlineLevel="0" collapsed="false"/>
    <row r="38" s="43" customFormat="true" ht="15" hidden="false" customHeight="true" outlineLevel="0" collapsed="false"/>
    <row r="39" s="43" customFormat="true" ht="15" hidden="false" customHeight="true" outlineLevel="0" collapsed="false"/>
    <row r="40" s="43" customFormat="true" ht="15" hidden="false" customHeight="true" outlineLevel="0" collapsed="false"/>
    <row r="41" s="43" customFormat="true" ht="15" hidden="false" customHeight="true" outlineLevel="0" collapsed="false"/>
    <row r="42" s="43" customFormat="true" ht="15" hidden="false" customHeight="true" outlineLevel="0" collapsed="false"/>
    <row r="43" s="43" customFormat="true" ht="15" hidden="false" customHeight="true" outlineLevel="0" collapsed="false"/>
    <row r="44" s="43" customFormat="true" ht="15" hidden="false" customHeight="true" outlineLevel="0" collapsed="false"/>
    <row r="45" s="43" customFormat="true" ht="15" hidden="false" customHeight="true" outlineLevel="0" collapsed="false"/>
    <row r="46" s="43" customFormat="true" ht="15" hidden="false" customHeight="true" outlineLevel="0" collapsed="false"/>
    <row r="47" s="43" customFormat="true" ht="15" hidden="false" customHeight="true" outlineLevel="0" collapsed="false"/>
    <row r="48" s="43" customFormat="true" ht="15" hidden="false" customHeight="true" outlineLevel="0" collapsed="false"/>
    <row r="49" s="43" customFormat="true" ht="15" hidden="false" customHeight="true" outlineLevel="0" collapsed="false"/>
    <row r="50" s="43" customFormat="true" ht="15" hidden="false" customHeight="true" outlineLevel="0" collapsed="false"/>
    <row r="51" s="43" customFormat="true" ht="15" hidden="false" customHeight="true" outlineLevel="0" collapsed="false"/>
    <row r="52" s="43" customFormat="true" ht="15" hidden="false" customHeight="true" outlineLevel="0" collapsed="false"/>
    <row r="53" s="43" customFormat="true" ht="15" hidden="false" customHeight="true" outlineLevel="0" collapsed="false"/>
    <row r="54" s="43" customFormat="true" ht="15" hidden="false" customHeight="true" outlineLevel="0" collapsed="false"/>
    <row r="55" s="43" customFormat="true" ht="15" hidden="false" customHeight="true" outlineLevel="0" collapsed="false"/>
    <row r="56" s="43" customFormat="true" ht="15" hidden="false" customHeight="true" outlineLevel="0" collapsed="false"/>
    <row r="57" s="43" customFormat="true" ht="15" hidden="false" customHeight="true" outlineLevel="0" collapsed="false"/>
    <row r="58" s="43" customFormat="true" ht="15" hidden="false" customHeight="true" outlineLevel="0" collapsed="false"/>
    <row r="59" s="43" customFormat="true" ht="15" hidden="false" customHeight="true" outlineLevel="0" collapsed="false"/>
    <row r="60" s="43" customFormat="true" ht="15" hidden="false" customHeight="true" outlineLevel="0" collapsed="false"/>
    <row r="61" s="43" customFormat="true" ht="15" hidden="false" customHeight="true" outlineLevel="0" collapsed="false"/>
    <row r="62" s="43" customFormat="true" ht="15" hidden="false" customHeight="true" outlineLevel="0" collapsed="false"/>
    <row r="63" s="43" customFormat="true" ht="15" hidden="false" customHeight="true" outlineLevel="0" collapsed="false"/>
    <row r="64" s="43" customFormat="true" ht="15" hidden="false" customHeight="true" outlineLevel="0" collapsed="false"/>
    <row r="65" s="43" customFormat="true" ht="15" hidden="false" customHeight="true" outlineLevel="0" collapsed="false"/>
    <row r="66" s="43" customFormat="true" ht="15" hidden="false" customHeight="true" outlineLevel="0" collapsed="false"/>
    <row r="67" s="43" customFormat="true" ht="15" hidden="false" customHeight="true" outlineLevel="0" collapsed="false"/>
    <row r="68" s="43" customFormat="true" ht="15" hidden="false" customHeight="true" outlineLevel="0" collapsed="false"/>
    <row r="69" s="43" customFormat="true" ht="15" hidden="false" customHeight="true" outlineLevel="0" collapsed="false"/>
    <row r="70" s="43" customFormat="true" ht="15" hidden="false" customHeight="true" outlineLevel="0" collapsed="false"/>
    <row r="71" s="43" customFormat="true" ht="15" hidden="false" customHeight="true" outlineLevel="0" collapsed="false"/>
    <row r="72" s="43" customFormat="true" ht="15" hidden="false" customHeight="true" outlineLevel="0" collapsed="false"/>
    <row r="73" s="43" customFormat="true" ht="15" hidden="false" customHeight="true" outlineLevel="0" collapsed="false"/>
    <row r="74" s="43" customFormat="true" ht="15" hidden="false" customHeight="true" outlineLevel="0" collapsed="false"/>
    <row r="75" s="43" customFormat="true" ht="15" hidden="false" customHeight="true" outlineLevel="0" collapsed="false"/>
    <row r="76" s="43" customFormat="true" ht="15" hidden="false" customHeight="true" outlineLevel="0" collapsed="false"/>
    <row r="77" s="43" customFormat="true" ht="15" hidden="false" customHeight="true" outlineLevel="0" collapsed="false"/>
    <row r="78" s="43" customFormat="true" ht="15" hidden="false" customHeight="true" outlineLevel="0" collapsed="false"/>
    <row r="79" s="43" customFormat="true" ht="15" hidden="false" customHeight="true" outlineLevel="0" collapsed="false"/>
    <row r="80" s="43" customFormat="true" ht="15" hidden="false" customHeight="true" outlineLevel="0" collapsed="false"/>
    <row r="81" s="43" customFormat="true" ht="15" hidden="false" customHeight="true" outlineLevel="0" collapsed="false"/>
    <row r="82" s="43" customFormat="true" ht="15" hidden="false" customHeight="true" outlineLevel="0" collapsed="false"/>
    <row r="83" s="43" customFormat="true" ht="15" hidden="false" customHeight="true" outlineLevel="0" collapsed="false"/>
    <row r="84" s="43" customFormat="true" ht="15" hidden="false" customHeight="true" outlineLevel="0" collapsed="false"/>
    <row r="85" s="43" customFormat="true" ht="15" hidden="false" customHeight="true" outlineLevel="0" collapsed="false"/>
    <row r="86" s="43" customFormat="true" ht="15" hidden="false" customHeight="true" outlineLevel="0" collapsed="false"/>
    <row r="87" s="43" customFormat="true" ht="15.75" hidden="false" customHeight="true" outlineLevel="0" collapsed="false"/>
    <row r="88" s="43" customFormat="true" ht="15.75" hidden="false" customHeight="true" outlineLevel="0" collapsed="false"/>
    <row r="89" s="43" customFormat="true" ht="15.75" hidden="false" customHeight="true" outlineLevel="0" collapsed="false"/>
    <row r="90" s="43" customFormat="true" ht="15.75" hidden="false" customHeight="true" outlineLevel="0" collapsed="false"/>
    <row r="91" s="43" customFormat="true" ht="15.75" hidden="false" customHeight="true" outlineLevel="0" collapsed="false"/>
    <row r="92" s="43" customFormat="true" ht="15.75" hidden="false" customHeight="true" outlineLevel="0" collapsed="false"/>
    <row r="93" s="43" customFormat="true" ht="15.75" hidden="false" customHeight="true" outlineLevel="0" collapsed="false"/>
    <row r="94" s="43" customFormat="true" ht="15.75" hidden="false" customHeight="true" outlineLevel="0" collapsed="false"/>
    <row r="95" s="43" customFormat="true" ht="15.75" hidden="false" customHeight="true" outlineLevel="0" collapsed="false"/>
    <row r="96" s="43" customFormat="true" ht="15.75" hidden="false" customHeight="true" outlineLevel="0" collapsed="false"/>
    <row r="97" s="43" customFormat="true" ht="15.75" hidden="false" customHeight="true" outlineLevel="0" collapsed="false"/>
    <row r="98" s="43" customFormat="true" ht="15.75" hidden="false" customHeight="true" outlineLevel="0" collapsed="false"/>
    <row r="99" s="43" customFormat="true" ht="15.75" hidden="false" customHeight="true" outlineLevel="0" collapsed="false"/>
    <row r="100" s="43" customFormat="true" ht="15.75" hidden="false" customHeight="true" outlineLevel="0" collapsed="false"/>
    <row r="101" s="43" customFormat="true" ht="15.75" hidden="false" customHeight="true" outlineLevel="0" collapsed="false"/>
    <row r="102" s="43" customFormat="true" ht="15.75" hidden="false" customHeight="true" outlineLevel="0" collapsed="false"/>
    <row r="103" s="43" customFormat="true" ht="15.75" hidden="false" customHeight="true" outlineLevel="0" collapsed="false"/>
    <row r="104" s="43" customFormat="true" ht="15.75" hidden="false" customHeight="true" outlineLevel="0" collapsed="false"/>
    <row r="105" s="43" customFormat="true" ht="15.75" hidden="false" customHeight="true" outlineLevel="0" collapsed="false"/>
    <row r="106" s="43" customFormat="true" ht="15.75" hidden="false" customHeight="true" outlineLevel="0" collapsed="false"/>
    <row r="107" s="43" customFormat="true" ht="15.75" hidden="false" customHeight="true" outlineLevel="0" collapsed="false"/>
  </sheetData>
  <mergeCells count="1">
    <mergeCell ref="A1:J1"/>
  </mergeCells>
  <hyperlinks>
    <hyperlink ref="H3" r:id="rId1" display="https://www.digitalled.com.br/refletores-de-led/refletor-de-led-linear-para-campo-quadra-400w-ip68-flood-light-direcionavel?parceiro=5222&amp;gclid=CjwKCAjwkaSaBhA4EiwALBgQaGTeInQgQ6QNjQZaKyCiJGHyIJn7rCklV88c44QLIxE-OJAtEZrQdxoCXlIQAvD_BwE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LibreOffice/7.2.6.2$Windows_X86_64 LibreOffice_project/b0ec3a565991f7569a5a7f5d24fed7f52653d754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2022-07-05T20:26:48Z</dcterms:created>
  <dc:creator>SERP PMCOL M1</dc:creator>
  <dc:description/>
  <dc:language>pt-BR</dc:language>
  <cp:lastModifiedBy/>
  <cp:lastPrinted>2025-09-04T16:34:34Z</cp:lastPrinted>
  <dcterms:modified xsi:type="dcterms:W3CDTF">2025-10-15T14:34:14Z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